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2.xml" ContentType="application/vnd.openxmlformats-officedocument.drawing+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R:\transit\Asset Mgmt\Trans. Asset Managment Plans\ACT Transit TAM Plan\Plan Documents\"/>
    </mc:Choice>
  </mc:AlternateContent>
  <workbookProtection workbookAlgorithmName="SHA-512" workbookHashValue="Zq48GWuWBONqFPIjNZYREr6MqffAUyGWmgtcLohfXxNt1D9GCtTZ0SzlGKMOJ+mhQlKLfH0ro7V1WSRgKTWmUw==" workbookSaltValue="J5EeuuF3kOuRKiaVlBwWCw==" workbookSpinCount="100000" lockStructure="1"/>
  <bookViews>
    <workbookView xWindow="0" yWindow="0" windowWidth="28800" windowHeight="13650" firstSheet="10" activeTab="14"/>
  </bookViews>
  <sheets>
    <sheet name="Instructions" sheetId="13" r:id="rId1"/>
    <sheet name="Road Conditions" sheetId="17" r:id="rId2"/>
    <sheet name="Synopsis, Condition" sheetId="18" state="hidden" r:id="rId3"/>
    <sheet name="Synopsis, SGR" sheetId="19" state="hidden" r:id="rId4"/>
    <sheet name="Asset Condition Detail" sheetId="20" state="hidden" r:id="rId5"/>
    <sheet name=" Vans" sheetId="10" r:id="rId6"/>
    <sheet name="Cutaway" sheetId="8" r:id="rId7"/>
    <sheet name="Heavy Duty Cutaway" sheetId="14" r:id="rId8"/>
    <sheet name="Buses" sheetId="15" r:id="rId9"/>
    <sheet name="Heavy Duty Buses" sheetId="9" r:id="rId10"/>
    <sheet name="Ferries" sheetId="16" r:id="rId11"/>
    <sheet name="Non-Revenue Vehicles" sheetId="2" r:id="rId12"/>
    <sheet name="Equipment" sheetId="3" r:id="rId13"/>
    <sheet name="ITS" sheetId="12" r:id="rId14"/>
    <sheet name="Facility(ies)" sheetId="21" r:id="rId15"/>
    <sheet name="Facilities" sheetId="4" state="hidden" r:id="rId16"/>
  </sheets>
  <definedNames>
    <definedName name="_xlnm.Print_Area" localSheetId="11">'Non-Revenue Vehicles'!$B$1:$M$39</definedName>
  </definedNames>
  <calcPr calcId="152511"/>
</workbook>
</file>

<file path=xl/calcChain.xml><?xml version="1.0" encoding="utf-8"?>
<calcChain xmlns="http://schemas.openxmlformats.org/spreadsheetml/2006/main">
  <c r="F14" i="20" l="1"/>
  <c r="D11" i="18" l="1"/>
  <c r="D10" i="18"/>
  <c r="D9" i="18"/>
  <c r="D8" i="18"/>
  <c r="D6" i="18"/>
  <c r="D5" i="18"/>
  <c r="D4" i="18"/>
  <c r="D3" i="18"/>
  <c r="L7" i="19" l="1"/>
  <c r="L6" i="19"/>
  <c r="L5" i="19"/>
  <c r="L4" i="19"/>
  <c r="I6" i="19"/>
  <c r="I5" i="19"/>
  <c r="I4" i="19"/>
  <c r="I3" i="19"/>
  <c r="E8" i="19"/>
  <c r="H8" i="19"/>
  <c r="K8" i="19"/>
  <c r="I7" i="19"/>
  <c r="F3" i="19"/>
  <c r="F7" i="19"/>
  <c r="F6" i="19"/>
  <c r="F5" i="19"/>
  <c r="F4" i="19"/>
  <c r="E16" i="18"/>
  <c r="E12" i="18"/>
  <c r="AC27" i="14"/>
  <c r="AD23" i="14" s="1"/>
  <c r="AD24" i="14" l="1"/>
  <c r="AD25" i="14"/>
  <c r="AD22" i="14"/>
  <c r="AD26" i="14"/>
  <c r="AB6" i="9"/>
  <c r="AB45" i="15"/>
  <c r="AB44" i="15"/>
  <c r="AB43" i="15"/>
  <c r="AB42" i="15"/>
  <c r="AB41" i="15"/>
  <c r="AB40" i="15"/>
  <c r="AB39" i="15"/>
  <c r="AB38" i="15"/>
  <c r="AB34" i="15"/>
  <c r="AB33" i="15"/>
  <c r="AB32" i="15"/>
  <c r="AB31" i="15"/>
  <c r="AB30" i="15"/>
  <c r="AB29" i="15"/>
  <c r="AB26" i="15"/>
  <c r="AB25" i="15"/>
  <c r="AB24" i="15"/>
  <c r="AB23" i="15"/>
  <c r="AB22" i="15"/>
  <c r="AB21" i="15"/>
  <c r="AB20" i="15"/>
  <c r="AB19" i="15"/>
  <c r="AB18" i="15"/>
  <c r="AB17" i="15"/>
  <c r="AB16" i="15"/>
  <c r="AB15" i="15"/>
  <c r="AB14" i="15"/>
  <c r="AB13" i="15"/>
  <c r="AB12" i="15"/>
  <c r="AB11" i="15"/>
  <c r="AB10" i="15"/>
  <c r="AB9" i="15"/>
  <c r="Z13" i="14"/>
  <c r="Z12" i="14"/>
  <c r="Z11" i="14"/>
  <c r="Z10" i="14"/>
  <c r="Z9" i="14"/>
  <c r="Z8" i="14"/>
  <c r="Z7" i="14"/>
  <c r="Z6" i="14"/>
  <c r="Z6" i="8"/>
  <c r="Z7" i="8"/>
  <c r="Z8" i="8"/>
  <c r="Z9" i="8"/>
  <c r="Z12" i="8"/>
  <c r="Z13" i="8"/>
  <c r="Z16" i="8"/>
  <c r="Z18" i="8"/>
  <c r="Z20" i="8"/>
  <c r="Z22" i="8"/>
  <c r="Z24" i="8"/>
  <c r="Z26" i="8"/>
  <c r="Z32" i="8"/>
  <c r="Z31" i="8"/>
  <c r="Z30" i="8"/>
  <c r="Z29" i="8"/>
  <c r="Z35" i="8"/>
  <c r="Z48" i="8"/>
  <c r="Z47" i="8"/>
  <c r="Z46" i="8"/>
  <c r="Z45" i="8"/>
  <c r="Z44" i="8"/>
  <c r="Z43" i="8"/>
  <c r="Z42" i="8"/>
  <c r="Z41" i="8"/>
  <c r="Z40" i="8"/>
  <c r="Z39" i="8"/>
  <c r="Z38" i="8"/>
  <c r="Z24" i="10"/>
  <c r="Z25" i="10"/>
  <c r="Z28" i="10"/>
  <c r="Z30" i="10"/>
  <c r="Z29" i="10"/>
  <c r="Z51" i="8"/>
  <c r="Z6" i="9"/>
  <c r="Z45" i="15"/>
  <c r="Z44" i="15"/>
  <c r="Z43" i="15"/>
  <c r="Z42" i="15"/>
  <c r="Z41" i="15"/>
  <c r="Z40" i="15"/>
  <c r="Z39" i="15"/>
  <c r="Z38" i="15"/>
  <c r="Z37" i="15"/>
  <c r="Z34" i="15"/>
  <c r="Z33" i="15"/>
  <c r="Z32" i="15"/>
  <c r="Z31" i="15"/>
  <c r="Z30" i="15"/>
  <c r="Z29" i="15"/>
  <c r="Z26" i="15"/>
  <c r="Z25" i="15"/>
  <c r="Z24" i="15"/>
  <c r="Z23" i="15"/>
  <c r="Z22" i="15"/>
  <c r="Z21" i="15"/>
  <c r="Z20" i="15"/>
  <c r="Z19" i="15"/>
  <c r="Z18" i="15"/>
  <c r="Z17" i="15"/>
  <c r="Z16" i="15"/>
  <c r="Z15" i="15"/>
  <c r="Z14" i="15"/>
  <c r="Z13" i="15"/>
  <c r="Z12" i="15"/>
  <c r="Z11" i="15"/>
  <c r="Z10" i="15"/>
  <c r="Z9" i="15"/>
  <c r="Z6" i="15"/>
  <c r="X13" i="14"/>
  <c r="X12" i="14"/>
  <c r="X11" i="14"/>
  <c r="X10" i="14"/>
  <c r="X9" i="14"/>
  <c r="X8" i="14"/>
  <c r="X7" i="14"/>
  <c r="X6" i="14"/>
  <c r="X67" i="8"/>
  <c r="X66" i="8"/>
  <c r="X63" i="8"/>
  <c r="X62" i="8"/>
  <c r="X61" i="8"/>
  <c r="X60" i="8"/>
  <c r="X59" i="8"/>
  <c r="X58" i="8"/>
  <c r="X55" i="8"/>
  <c r="X54" i="8"/>
  <c r="X51" i="8"/>
  <c r="X48" i="8"/>
  <c r="X47" i="8"/>
  <c r="X46" i="8"/>
  <c r="X45" i="8"/>
  <c r="X44" i="8"/>
  <c r="X43" i="8"/>
  <c r="X42" i="8"/>
  <c r="X41" i="8"/>
  <c r="X40" i="8"/>
  <c r="X39" i="8"/>
  <c r="X38" i="8"/>
  <c r="X18" i="8"/>
  <c r="X16" i="8"/>
  <c r="X13" i="8"/>
  <c r="X12" i="8"/>
  <c r="X9" i="8"/>
  <c r="X8" i="8"/>
  <c r="X7" i="8"/>
  <c r="X6" i="8"/>
  <c r="X35" i="8"/>
  <c r="X32" i="8"/>
  <c r="X31" i="8"/>
  <c r="X30" i="8"/>
  <c r="X29" i="8"/>
  <c r="X26" i="8"/>
  <c r="X24" i="8"/>
  <c r="X22" i="8"/>
  <c r="X20" i="8"/>
  <c r="AE35" i="10"/>
  <c r="AE34" i="10"/>
  <c r="AE33" i="10"/>
  <c r="X30" i="10"/>
  <c r="X29" i="10"/>
  <c r="X28" i="10"/>
  <c r="X25" i="10"/>
  <c r="X24" i="10"/>
  <c r="X21" i="10"/>
  <c r="X20" i="10"/>
  <c r="X19" i="10"/>
  <c r="X18" i="10"/>
  <c r="X17" i="10"/>
  <c r="X16" i="10"/>
  <c r="X13" i="10"/>
  <c r="X12" i="10"/>
  <c r="X11" i="10"/>
  <c r="X10" i="10"/>
  <c r="X9" i="10"/>
  <c r="X8" i="10"/>
  <c r="X7" i="10"/>
  <c r="X6" i="10"/>
  <c r="AF56" i="15"/>
  <c r="AG53" i="15" s="1"/>
  <c r="AD27" i="14" l="1"/>
  <c r="AG51" i="15"/>
  <c r="AG52" i="15"/>
  <c r="AG54" i="15"/>
  <c r="AG55" i="15"/>
  <c r="AE74" i="8"/>
  <c r="AF72" i="8" s="1"/>
  <c r="AE43" i="10"/>
  <c r="AF39" i="10" s="1"/>
  <c r="AF40" i="10" l="1"/>
  <c r="AF41" i="10"/>
  <c r="AF38" i="10"/>
  <c r="AF42" i="10"/>
  <c r="AG56" i="15"/>
  <c r="AF69" i="8"/>
  <c r="AF73" i="8"/>
  <c r="AF70" i="8"/>
  <c r="AF71" i="8"/>
  <c r="AB37" i="15"/>
  <c r="Z67" i="8"/>
  <c r="Z66" i="8"/>
  <c r="Z63" i="8"/>
  <c r="Z62" i="8"/>
  <c r="Z61" i="8"/>
  <c r="Z60" i="8"/>
  <c r="Z59" i="8"/>
  <c r="Z58" i="8"/>
  <c r="Z55" i="8"/>
  <c r="Z54" i="8"/>
  <c r="Z12" i="10"/>
  <c r="Z21" i="10"/>
  <c r="Z20" i="10"/>
  <c r="Z19" i="10"/>
  <c r="Z18" i="10"/>
  <c r="Z17" i="10"/>
  <c r="Z13" i="10"/>
  <c r="Z11" i="10"/>
  <c r="Z10" i="10"/>
  <c r="Z9" i="10"/>
  <c r="Z8" i="10"/>
  <c r="Z7" i="10"/>
  <c r="Z6" i="10"/>
  <c r="AF43" i="10" l="1"/>
  <c r="AF74" i="8"/>
  <c r="J8" i="19"/>
  <c r="M8" i="19"/>
  <c r="D8" i="19"/>
  <c r="G8" i="19"/>
</calcChain>
</file>

<file path=xl/sharedStrings.xml><?xml version="1.0" encoding="utf-8"?>
<sst xmlns="http://schemas.openxmlformats.org/spreadsheetml/2006/main" count="2066" uniqueCount="464">
  <si>
    <t>YEAR</t>
  </si>
  <si>
    <t>DESCRIPTION</t>
  </si>
  <si>
    <t>PURCHASE DATE</t>
  </si>
  <si>
    <t>COST</t>
  </si>
  <si>
    <t>FEDERAL SHARE</t>
  </si>
  <si>
    <t>LOCAL MATCH</t>
  </si>
  <si>
    <t>Year</t>
  </si>
  <si>
    <t>GRANT</t>
  </si>
  <si>
    <t>REQUESTED</t>
  </si>
  <si>
    <t>REQUEST</t>
  </si>
  <si>
    <t>FUNDED</t>
  </si>
  <si>
    <t xml:space="preserve">GRANT </t>
  </si>
  <si>
    <t>PROPOSED</t>
  </si>
  <si>
    <t xml:space="preserve"> PROJECT DATE</t>
  </si>
  <si>
    <t>ESTIMATED COST</t>
  </si>
  <si>
    <t>LOCAL SHARE</t>
  </si>
  <si>
    <t>PROJECT</t>
  </si>
  <si>
    <t>Vehicle
Identification Number         (VIN)</t>
  </si>
  <si>
    <t>Agency
Vehicle
Number</t>
  </si>
  <si>
    <t>Actual Life
Odometer</t>
  </si>
  <si>
    <t>Is the Vehicle Safe? Y/N</t>
  </si>
  <si>
    <t>Fuel
Type</t>
  </si>
  <si>
    <t>Proposed Replacement Year</t>
  </si>
  <si>
    <t>Projected Miles At Replacement</t>
  </si>
  <si>
    <t>Date In Service</t>
  </si>
  <si>
    <t xml:space="preserve"> ULB Miles</t>
  </si>
  <si>
    <t xml:space="preserve"> ULB Years</t>
  </si>
  <si>
    <t>Condition Rating</t>
  </si>
  <si>
    <t>FY 2018  ROLLING STOCK STATUS REPORT REVENUE SERVICE VEHICLES</t>
  </si>
  <si>
    <t>Maintenance Current?                Y/N</t>
  </si>
  <si>
    <t>Meets Financial Needs of SGR? Y/N</t>
  </si>
  <si>
    <t>Performs its Designed Function? Y/N</t>
  </si>
  <si>
    <t>ADA
Access? Y/N</t>
  </si>
  <si>
    <t>Seating
Capacity (Seats +Wheelchair Stations, 18+2)</t>
  </si>
  <si>
    <t>FY 2018 FACILITY PROJECTS</t>
  </si>
  <si>
    <t>FY 2018 ITS INVENTORY (&gt;$50,000)</t>
  </si>
  <si>
    <t>FY 2018 EQUIPMENT INVENTORY (&gt;$50,000)</t>
  </si>
  <si>
    <t>ANTICIPATED REPLACEMENT DATE</t>
  </si>
  <si>
    <t>CONDITION RATING</t>
  </si>
  <si>
    <t>ANTICIPATED REPLACEMENT COST</t>
  </si>
  <si>
    <t>Vehicle Inventory Definitions</t>
  </si>
  <si>
    <t>Make</t>
  </si>
  <si>
    <t>The name of the manufacturer of the vehicle.</t>
  </si>
  <si>
    <t>Model</t>
  </si>
  <si>
    <t>Name or number of vehicle model.</t>
  </si>
  <si>
    <t>Vehicle Identification Number (VIN)</t>
  </si>
  <si>
    <t>The serial number assigned by the manufacturer.</t>
  </si>
  <si>
    <t>Agency Vehicle Number</t>
  </si>
  <si>
    <t>The agency's internal tracking number assigned to this vehicle.</t>
  </si>
  <si>
    <t>Meets Financial Needs of State of Good Repair? Yes/No</t>
  </si>
  <si>
    <t>Is the Vehicle Safe? Yes/No</t>
  </si>
  <si>
    <t>The use of the vehicle in its current condition does not pose a known unacceptable safety risk.</t>
  </si>
  <si>
    <t>Agency Useful Life Benchmark (ULB) (Years)</t>
  </si>
  <si>
    <t>The number of years the agency's vehicle Useful Life Benchmark for each of the vehicle classification to be able to carry out its intended purpose before replacement.</t>
  </si>
  <si>
    <t>Agency Useful Life Benchmark (ULB) (Miles)</t>
  </si>
  <si>
    <t>The number of miles the agency's vehicle Useful Life Benchmark set for each of the vehicle classification to be able to carry out its intended purpose before replacement.</t>
  </si>
  <si>
    <t>Maintenance Current Yes/No</t>
  </si>
  <si>
    <t>The vehicle is being maintained in accordance with the agency maintenance schedules outlined in its transit asset management plan.</t>
  </si>
  <si>
    <t>Performs its designed function Yes/No</t>
  </si>
  <si>
    <t>Replacement Cost</t>
  </si>
  <si>
    <t>Seating Capacity</t>
  </si>
  <si>
    <t>Fuel Type</t>
  </si>
  <si>
    <t>Indicate the fuel type by listing the appropriate letter:  diesel (D), gasoline (G), biodiesel (BD), electric (E), diesel/electric (DE), compressed natural gas (CNG).</t>
  </si>
  <si>
    <t>The vehicle performs its original designed function</t>
  </si>
  <si>
    <t>Is the title to this vehicle currently held by AKDOT&amp;PF?</t>
  </si>
  <si>
    <t>INSTRUCTIONS FOR COMPLETING THIS ASSET INVENTORY</t>
  </si>
  <si>
    <t>Estimated Replacement
Cost $</t>
  </si>
  <si>
    <t>Date in Service</t>
  </si>
  <si>
    <t>The original date that the vehicle was first put into service, not the date received.</t>
  </si>
  <si>
    <t>Actual Life Odometer</t>
  </si>
  <si>
    <t>The actual vehicle's life miles as of the date of this inventory.</t>
  </si>
  <si>
    <t>The vehicle is in a condition sufficient to enable the vehicle to operate at a full level of performance, when the life-cycle investment needs of the vehicle have been met or recovered including all scheduled maintenance, rehabilitation, and replacement. Do you have the financial ability to maintain the vehicle in a state of good repair?</t>
  </si>
  <si>
    <t xml:space="preserve">ADA Accessible </t>
  </si>
  <si>
    <t>Does this vehicle meet the requirements of the Americans with Disabilities Act?</t>
  </si>
  <si>
    <t xml:space="preserve">Number of seats available to the public (includes driver for rideshare vehicles).  Indicate the number of positions for wheelchairs as '+' and indicate that number (example:  30+2, meaning 30 seats are available, of which 2 are wheelchair accessible). </t>
  </si>
  <si>
    <t>Proposed Replacement Date</t>
  </si>
  <si>
    <t>Enter the proposed replacement date for this vehicle.</t>
  </si>
  <si>
    <t>Projected Miles at Replacement</t>
  </si>
  <si>
    <t>Enter the projected miles that will be logged at the proposed replacement date.</t>
  </si>
  <si>
    <t>Enter the estimated replacement cost for this vehicle. Be sure to include a reasonable inflation rate.</t>
  </si>
  <si>
    <t>1.       Review the definitions below.</t>
  </si>
  <si>
    <t xml:space="preserve">        </t>
  </si>
  <si>
    <t>Non-Revenue Vehicles</t>
  </si>
  <si>
    <t>BUS</t>
  </si>
  <si>
    <t>HEAVY DUTY BUS</t>
  </si>
  <si>
    <t>VAN</t>
  </si>
  <si>
    <t>CUTAWAY</t>
  </si>
  <si>
    <t>HEAVY DUTY CUTAWAY</t>
  </si>
  <si>
    <t xml:space="preserve">Estimated Replacement
Cost </t>
  </si>
  <si>
    <t>Length of Vehicle</t>
  </si>
  <si>
    <t>Standing Capacity</t>
  </si>
  <si>
    <t>DOT&amp;PF
Has Title?
Y/N</t>
  </si>
  <si>
    <t>Report the actual length of the vehicle using feet as the unit of measure.</t>
  </si>
  <si>
    <r>
      <t xml:space="preserve">You must include </t>
    </r>
    <r>
      <rPr>
        <b/>
        <sz val="10"/>
        <rFont val="Arial"/>
        <family val="2"/>
      </rPr>
      <t>all</t>
    </r>
    <r>
      <rPr>
        <sz val="10"/>
        <rFont val="Arial"/>
        <family val="2"/>
      </rPr>
      <t xml:space="preserve"> vehicles, including </t>
    </r>
    <r>
      <rPr>
        <b/>
        <sz val="10"/>
        <rFont val="Arial"/>
        <family val="2"/>
      </rPr>
      <t>non-active</t>
    </r>
    <r>
      <rPr>
        <sz val="10"/>
        <rFont val="Arial"/>
        <family val="2"/>
      </rPr>
      <t>, such as waiting for disposal, out of service and in storage.</t>
    </r>
  </si>
  <si>
    <t>The year the vehicle was manufactured, not the model year.</t>
  </si>
  <si>
    <t>If engine has been rebuilt, what year?</t>
  </si>
  <si>
    <t>An engine rebuild add 4 years to the life of the vehicle.  If the engine for this vehicle has had a rebuild, enter the year that it happened.</t>
  </si>
  <si>
    <t xml:space="preserve">Enter the maximum number of people that are allowed to stand in the moving vehicle at one time.  Your policy should include this information.  If not, use the number provided by the vehicle's manufacturer.  Enter 0 if your policy doesn't allow for standees.  </t>
  </si>
  <si>
    <t>DOT&amp;PF Title Retainage</t>
  </si>
  <si>
    <t>A Condition Rating form must be completed for each vehicle and submitted with this inventory.  The score from that form is entered here.</t>
  </si>
  <si>
    <t xml:space="preserve">                of the same model, purchased in the same year and from the same funding source on one line, such as 3 each portable vehicle lifts for a total of $30,000.</t>
  </si>
  <si>
    <t>like items of the same model, purchased in the same year and from the same funding source.</t>
  </si>
  <si>
    <t>Gas</t>
  </si>
  <si>
    <t>No</t>
  </si>
  <si>
    <t>M</t>
  </si>
  <si>
    <t>Diesel</t>
  </si>
  <si>
    <t>B</t>
  </si>
  <si>
    <t>G</t>
  </si>
  <si>
    <t>Yes</t>
  </si>
  <si>
    <t>Ford/ElD</t>
  </si>
  <si>
    <t>Ford/Gos</t>
  </si>
  <si>
    <t>E-450</t>
  </si>
  <si>
    <t>E-350</t>
  </si>
  <si>
    <t>1FD4E45P38DB17653</t>
  </si>
  <si>
    <t>1FD4E45P18DB17652</t>
  </si>
  <si>
    <t>1FDWE35S66DA15915</t>
  </si>
  <si>
    <t>FDEE3FL4EDB17733</t>
  </si>
  <si>
    <t>Ford</t>
  </si>
  <si>
    <t>N</t>
  </si>
  <si>
    <t>Y</t>
  </si>
  <si>
    <t>1FTSS34L89DA69162</t>
  </si>
  <si>
    <t>1FTSS3EL7BDA38537</t>
  </si>
  <si>
    <t>MV1</t>
  </si>
  <si>
    <t>57WMD2C67GM100077</t>
  </si>
  <si>
    <t>3+1</t>
  </si>
  <si>
    <t>57WMD2C69GM100078</t>
  </si>
  <si>
    <t>1FMZK1CM7HKB49023</t>
  </si>
  <si>
    <t>1FMZK1CM2HKB49026</t>
  </si>
  <si>
    <t>1FMZK1CM1HKA76943</t>
  </si>
  <si>
    <t>1FMZK1CMXHKB17215</t>
  </si>
  <si>
    <t>CARTS</t>
  </si>
  <si>
    <t>1FDEE35S89DA92799</t>
  </si>
  <si>
    <t>1FDEE35S89DA92797</t>
  </si>
  <si>
    <t>1FTWW31Y79EA22463</t>
  </si>
  <si>
    <t>1FTWW31YX9EA22411</t>
  </si>
  <si>
    <t>CENTER FOR COMMUNITY</t>
  </si>
  <si>
    <t>Eldorado</t>
  </si>
  <si>
    <t>Aerotech</t>
  </si>
  <si>
    <t>1FDFE4FSXBDA63139</t>
  </si>
  <si>
    <t>12 + 2</t>
  </si>
  <si>
    <t>1FDFE45S89DA41961</t>
  </si>
  <si>
    <t>Nat'l Passport</t>
  </si>
  <si>
    <t>1GBF5U1918F416771</t>
  </si>
  <si>
    <t>20 + 2</t>
  </si>
  <si>
    <t>D</t>
  </si>
  <si>
    <t>1GBJ4V1968F412016</t>
  </si>
  <si>
    <t>1FDFE4FSOCDA47145</t>
  </si>
  <si>
    <t>1FDEFE4FS5CDA78083</t>
  </si>
  <si>
    <t>GLACIER VALLEY TRANSIT</t>
  </si>
  <si>
    <t>1FD4E45SO8DA50742</t>
  </si>
  <si>
    <t>y</t>
  </si>
  <si>
    <t>12+2</t>
  </si>
  <si>
    <t>24 feet</t>
  </si>
  <si>
    <t>g</t>
  </si>
  <si>
    <t>1FDFE4FS6BDB14667</t>
  </si>
  <si>
    <t>24 fgeet</t>
  </si>
  <si>
    <t>1FDFE4FS8FDA34910</t>
  </si>
  <si>
    <t>1FDFE4FS5HDC26627</t>
  </si>
  <si>
    <t>GULKANA</t>
  </si>
  <si>
    <t>GMC</t>
  </si>
  <si>
    <t>Savana</t>
  </si>
  <si>
    <t>1GKS8CF2D1109299</t>
  </si>
  <si>
    <t>Vehicle is in the shop right now.</t>
  </si>
  <si>
    <t>?</t>
  </si>
  <si>
    <t>20'</t>
  </si>
  <si>
    <t>Gasoline</t>
  </si>
  <si>
    <t>61-80</t>
  </si>
  <si>
    <t>1FBSS3BL9EDB05944</t>
  </si>
  <si>
    <t>81-100</t>
  </si>
  <si>
    <t>Flex</t>
  </si>
  <si>
    <t>2FMHK6C81FBA14848</t>
  </si>
  <si>
    <t>16'</t>
  </si>
  <si>
    <t>Chevy</t>
  </si>
  <si>
    <t>Equinox</t>
  </si>
  <si>
    <t>2GNFLEEK2G6101235</t>
  </si>
  <si>
    <t>Toyota</t>
  </si>
  <si>
    <t>Sienna</t>
  </si>
  <si>
    <t>5TDJZ3DC7HS170493</t>
  </si>
  <si>
    <t>Parked</t>
  </si>
  <si>
    <t>5TDJZ3DC4HS172282</t>
  </si>
  <si>
    <t>E-350 Bus</t>
  </si>
  <si>
    <t>1FDWE3FS2ADA52936</t>
  </si>
  <si>
    <t>23'</t>
  </si>
  <si>
    <t>IMO #</t>
  </si>
  <si>
    <t>Official #</t>
  </si>
  <si>
    <t>Agency
Vessel       Name</t>
  </si>
  <si>
    <t>K Class</t>
  </si>
  <si>
    <t xml:space="preserve">Passenger Vessel </t>
  </si>
  <si>
    <t>M/V Prince of Wales</t>
  </si>
  <si>
    <t>see gen hrs</t>
  </si>
  <si>
    <t>N/A</t>
  </si>
  <si>
    <t>198'</t>
  </si>
  <si>
    <t>M/V Stikine</t>
  </si>
  <si>
    <t>Cheverolet</t>
  </si>
  <si>
    <t>Express</t>
  </si>
  <si>
    <t>1GNUHBD45A1175690</t>
  </si>
  <si>
    <t>7+1</t>
  </si>
  <si>
    <t>19'</t>
  </si>
  <si>
    <t>1GKUHBD49A1159490</t>
  </si>
  <si>
    <t>F350</t>
  </si>
  <si>
    <t>1FDWF37P65EB07699</t>
  </si>
  <si>
    <t>Colorado</t>
  </si>
  <si>
    <t>1GCDT136068247365</t>
  </si>
  <si>
    <t>1GCDT136668246396</t>
  </si>
  <si>
    <t>1GCDT13E798141846</t>
  </si>
  <si>
    <t>El Dorado</t>
  </si>
  <si>
    <t>1FDEE35S89DA41979</t>
  </si>
  <si>
    <t>6 + 2</t>
  </si>
  <si>
    <t xml:space="preserve">22' </t>
  </si>
  <si>
    <t>1FDEE35S49DA41980</t>
  </si>
  <si>
    <t>22'</t>
  </si>
  <si>
    <t>1FDEE35S69DA41981</t>
  </si>
  <si>
    <t>1FDEE35S89DA41982</t>
  </si>
  <si>
    <t>StarTrans</t>
  </si>
  <si>
    <t>1FDEE3FS1ADA38229</t>
  </si>
  <si>
    <t>1FDEE3FS8ADA38230</t>
  </si>
  <si>
    <t>1FDEE3FS2BDA49287</t>
  </si>
  <si>
    <t>1FD3E35S48DA96144</t>
  </si>
  <si>
    <t>1FD3E35S68DA96145</t>
  </si>
  <si>
    <t>1FD3E35S88DA96146</t>
  </si>
  <si>
    <t>1FD3E35SX8DA96147</t>
  </si>
  <si>
    <t>New Flyer</t>
  </si>
  <si>
    <t>Low Floor</t>
  </si>
  <si>
    <t>5FYD4KV176C029750</t>
  </si>
  <si>
    <t>29 + 2</t>
  </si>
  <si>
    <t>35'</t>
  </si>
  <si>
    <t>5FYD4KV196C029751</t>
  </si>
  <si>
    <t>5FYD4KV106C029752</t>
  </si>
  <si>
    <t>5FYD4KV126C029753</t>
  </si>
  <si>
    <t>Gillig</t>
  </si>
  <si>
    <t>15GGB2717A1177717</t>
  </si>
  <si>
    <t>32 + 2</t>
  </si>
  <si>
    <t>15GGB2719A1177718</t>
  </si>
  <si>
    <t>15GGB2710A1177719</t>
  </si>
  <si>
    <t>15GGB2719A1177720</t>
  </si>
  <si>
    <t>15GGB2719A1177721</t>
  </si>
  <si>
    <t>15GGB2714A1178551</t>
  </si>
  <si>
    <t>15GGB2716A1178552</t>
  </si>
  <si>
    <t>15GGB2719G1187755</t>
  </si>
  <si>
    <t>15GGB2710G1187756</t>
  </si>
  <si>
    <t>15GGB2712G1187757</t>
  </si>
  <si>
    <t>15GGB2714G1187758</t>
  </si>
  <si>
    <t>5FYD2GL173U025645</t>
  </si>
  <si>
    <t>5FYD2GL193U025646</t>
  </si>
  <si>
    <t>5FYD2GL103U025647</t>
  </si>
  <si>
    <t>Escape</t>
  </si>
  <si>
    <t>1FFMCU93118KC06496</t>
  </si>
  <si>
    <t>1FMCU93G29KB54608</t>
  </si>
  <si>
    <t>1FMCU9C7XAKD33922</t>
  </si>
  <si>
    <t>1FDRF3B62GEC44850</t>
  </si>
  <si>
    <t>1FTWF31598EA02834</t>
  </si>
  <si>
    <t>Jeep</t>
  </si>
  <si>
    <t>Patriot</t>
  </si>
  <si>
    <t>1C4NJRBB4FD340758</t>
  </si>
  <si>
    <t>AK-04-0030</t>
  </si>
  <si>
    <t>Transit Wash System</t>
  </si>
  <si>
    <t>ford</t>
  </si>
  <si>
    <t>E450</t>
  </si>
  <si>
    <t>1FDXE45S77DB01178</t>
  </si>
  <si>
    <t>14+2</t>
  </si>
  <si>
    <t>gas</t>
  </si>
  <si>
    <t>fair</t>
  </si>
  <si>
    <t>GILLIG</t>
  </si>
  <si>
    <t>29'</t>
  </si>
  <si>
    <t>1GGE271881091446</t>
  </si>
  <si>
    <t>28 +2</t>
  </si>
  <si>
    <t>500,000+</t>
  </si>
  <si>
    <t>15GGE2771X81091447</t>
  </si>
  <si>
    <t>15GGE271I81091448</t>
  </si>
  <si>
    <t>1GGE271381091449</t>
  </si>
  <si>
    <t>15GGE2713B1092351</t>
  </si>
  <si>
    <t>15GGE2715B1092352</t>
  </si>
  <si>
    <t>63?</t>
  </si>
  <si>
    <t>15GGB261XF1183082</t>
  </si>
  <si>
    <t>30+2</t>
  </si>
  <si>
    <t>good</t>
  </si>
  <si>
    <t>Subaru</t>
  </si>
  <si>
    <t>Impreza</t>
  </si>
  <si>
    <t>JF1GC6359SH516948</t>
  </si>
  <si>
    <t>1FMCU9DG7AKB41078</t>
  </si>
  <si>
    <t>F550</t>
  </si>
  <si>
    <t>1FDAF5GY0FEB05625</t>
  </si>
  <si>
    <t>12+6</t>
  </si>
  <si>
    <t>28'</t>
  </si>
  <si>
    <t>1FDFE4FS9ADB00308</t>
  </si>
  <si>
    <t>8+6</t>
  </si>
  <si>
    <t>26'</t>
  </si>
  <si>
    <t>SUNSHINE</t>
  </si>
  <si>
    <t>1GCSSHAF48D1144011</t>
  </si>
  <si>
    <t xml:space="preserve"> </t>
  </si>
  <si>
    <t>Transit</t>
  </si>
  <si>
    <t>1FBCX2CM3GKA84721</t>
  </si>
  <si>
    <t>5+2</t>
  </si>
  <si>
    <t>e350</t>
  </si>
  <si>
    <t>1FBNE3BL3CDA77589</t>
  </si>
  <si>
    <t>1GB6G5BG7F1122455</t>
  </si>
  <si>
    <t>Startrans</t>
  </si>
  <si>
    <t>1HA6GUBG6HN000876</t>
  </si>
  <si>
    <t>1HA6GUBG6HN000767</t>
  </si>
  <si>
    <t>Cutaway</t>
  </si>
  <si>
    <t>1FDXE45S67DA29812</t>
  </si>
  <si>
    <t>F1</t>
  </si>
  <si>
    <t>1FDXE45S67DA29811</t>
  </si>
  <si>
    <t>F2</t>
  </si>
  <si>
    <t>1FDEE3FS4BDA49288</t>
  </si>
  <si>
    <t>F3</t>
  </si>
  <si>
    <t>8+1</t>
  </si>
  <si>
    <t>VALLEY TRANSIT</t>
  </si>
  <si>
    <t>FORD</t>
  </si>
  <si>
    <t>Excape</t>
  </si>
  <si>
    <t>1FMCU9C70CKB80955</t>
  </si>
  <si>
    <t>#30</t>
  </si>
  <si>
    <t>n</t>
  </si>
  <si>
    <t>1FMCU9C79CKB80954</t>
  </si>
  <si>
    <t>#31</t>
  </si>
  <si>
    <t xml:space="preserve">E-450 </t>
  </si>
  <si>
    <t>1FDFE45P09DA77851</t>
  </si>
  <si>
    <t>#14</t>
  </si>
  <si>
    <t>16+2</t>
  </si>
  <si>
    <t>1FDFE45P49DA40110</t>
  </si>
  <si>
    <t>#15</t>
  </si>
  <si>
    <t>1FDFE45PX9DA30021</t>
  </si>
  <si>
    <t>#63</t>
  </si>
  <si>
    <t>20+2</t>
  </si>
  <si>
    <t>1FDFE45P49DA77853</t>
  </si>
  <si>
    <t>#151</t>
  </si>
  <si>
    <t>1FDFE45P89DA77855</t>
  </si>
  <si>
    <t>#152</t>
  </si>
  <si>
    <t>1FDFE45P69DA77854</t>
  </si>
  <si>
    <t>#153</t>
  </si>
  <si>
    <t>1FDFE45P19DA77857</t>
  </si>
  <si>
    <t>#154</t>
  </si>
  <si>
    <t>1FDFE45PX9DA77856</t>
  </si>
  <si>
    <t>#156</t>
  </si>
  <si>
    <t>Bus</t>
  </si>
  <si>
    <t>2FYD2LL13SU016093</t>
  </si>
  <si>
    <t>39+2</t>
  </si>
  <si>
    <t>2FYD2LL12SU016098</t>
  </si>
  <si>
    <t>2FYD2LL11SU016092</t>
  </si>
  <si>
    <t>2FYD2LL1XSU016088</t>
  </si>
  <si>
    <t>2FYD2LL18SU016090</t>
  </si>
  <si>
    <t>2FYD2LL17SU016100</t>
  </si>
  <si>
    <t>2FYD2LL11SU016089</t>
  </si>
  <si>
    <t>2FYD2LL10SU016097</t>
  </si>
  <si>
    <t>2FYD2LL19SU016101</t>
  </si>
  <si>
    <t>F-250</t>
  </si>
  <si>
    <t>1FTBF2B61CEB84280</t>
  </si>
  <si>
    <t>#32</t>
  </si>
  <si>
    <t>Valley Transit</t>
  </si>
  <si>
    <t>KETCHIKAN GATEWAY BOROUGH</t>
  </si>
  <si>
    <t>CITY AND BOROUGH OF JUNEAU</t>
  </si>
  <si>
    <t>INTER-ISLAND FERRY AUTHORITY</t>
  </si>
  <si>
    <t>CITY &amp; BOROUGH OF JUNEAU</t>
  </si>
  <si>
    <t>CITY OF BETHEL</t>
  </si>
  <si>
    <t>SENIOR CITIZENS OF KODIAK</t>
  </si>
  <si>
    <t>Proposed ULB Years</t>
  </si>
  <si>
    <t>Proposed ULB Miles</t>
  </si>
  <si>
    <t>Vehicles Past ULB</t>
  </si>
  <si>
    <t>Past ULB Miles</t>
  </si>
  <si>
    <t>Past ULB Years</t>
  </si>
  <si>
    <t>repair when that asset:</t>
  </si>
  <si>
    <t>3. Its lifecycle investments must have been met or recovered.</t>
  </si>
  <si>
    <t>1. Is able to perform its designed function AND</t>
  </si>
  <si>
    <t>2. Does not pose a known unacceptable safety risk, AND</t>
  </si>
  <si>
    <t>STATE OF GOOD REPAIR DEFINITION: The condition in which a capital asset is able to operate at a full level of performace.  A capital asset is in a state of good</t>
  </si>
  <si>
    <t>Meets State of Good Repair</t>
  </si>
  <si>
    <t>Eco</t>
  </si>
  <si>
    <t xml:space="preserve">Transit </t>
  </si>
  <si>
    <t>ROAD CONDITION SCORE</t>
  </si>
  <si>
    <t>Road Condition Score</t>
  </si>
  <si>
    <t>0 = Paved/not paved and well-maintained</t>
  </si>
  <si>
    <t>1 = Paved/not paved and not well-maintained</t>
  </si>
  <si>
    <t>2 = Minimal potholes that remain longer than two weeks</t>
  </si>
  <si>
    <t>3 = Significant potholes that remain longer than two weeks</t>
  </si>
  <si>
    <t>Enter Road Condition for your community</t>
  </si>
  <si>
    <r>
      <t xml:space="preserve">3.       Complete an inventory line for </t>
    </r>
    <r>
      <rPr>
        <b/>
        <sz val="10"/>
        <rFont val="Tahoma"/>
        <family val="2"/>
      </rPr>
      <t>each</t>
    </r>
    <r>
      <rPr>
        <sz val="10"/>
        <rFont val="Tahoma"/>
        <family val="2"/>
      </rPr>
      <t xml:space="preserve"> revenue vehicle, in the appropriate worksheet: Service Vans, Cutaways, Buses, and Heavy Duty Buses.  </t>
    </r>
  </si>
  <si>
    <r>
      <t xml:space="preserve">4.       Complete an inventory line for </t>
    </r>
    <r>
      <rPr>
        <b/>
        <sz val="10"/>
        <rFont val="Tahoma"/>
        <family val="2"/>
      </rPr>
      <t>each</t>
    </r>
    <r>
      <rPr>
        <sz val="10"/>
        <rFont val="Tahoma"/>
        <family val="2"/>
      </rPr>
      <t xml:space="preserve"> non-revenue vehicle, such as tow trucks, maintenance and supervisor vehicles with a purchase value over $50,000.</t>
    </r>
  </si>
  <si>
    <r>
      <t xml:space="preserve">5.       Complete an inventory line for </t>
    </r>
    <r>
      <rPr>
        <b/>
        <sz val="10"/>
        <rFont val="Tahoma"/>
        <family val="2"/>
      </rPr>
      <t>each</t>
    </r>
    <r>
      <rPr>
        <sz val="10"/>
        <rFont val="Tahoma"/>
        <family val="2"/>
      </rPr>
      <t xml:space="preserve"> piece of equipment valued over $50,000.  You may include like items</t>
    </r>
  </si>
  <si>
    <r>
      <t xml:space="preserve">6.       Complete an inventory line for </t>
    </r>
    <r>
      <rPr>
        <b/>
        <sz val="10"/>
        <rFont val="Tahoma"/>
        <family val="2"/>
      </rPr>
      <t>each</t>
    </r>
    <r>
      <rPr>
        <sz val="10"/>
        <rFont val="Tahoma"/>
        <family val="2"/>
      </rPr>
      <t xml:space="preserve"> piece of IT equipment valued over $50,000.  You may include </t>
    </r>
  </si>
  <si>
    <t>7.       If you do not have any items for a particular worksheet, enter a 0 in the first line item.  This will let us know that you did not accidently skip the worksheet.</t>
  </si>
  <si>
    <t xml:space="preserve">8.       Return this inventory and condition rating forms to debbi.howard@alaska.gov by August 28, 2018.  </t>
  </si>
  <si>
    <t>Vehicles</t>
  </si>
  <si>
    <t>Past ULB  Miles</t>
  </si>
  <si>
    <t>Not SGR</t>
  </si>
  <si>
    <t>Excellent</t>
  </si>
  <si>
    <t>Good</t>
  </si>
  <si>
    <t>Moderate</t>
  </si>
  <si>
    <t>Poor</t>
  </si>
  <si>
    <t>Bad</t>
  </si>
  <si>
    <t>Total</t>
  </si>
  <si>
    <t>41-60</t>
  </si>
  <si>
    <t>21-40</t>
  </si>
  <si>
    <t>&lt;=20</t>
  </si>
  <si>
    <t xml:space="preserve"> UL Years</t>
  </si>
  <si>
    <t xml:space="preserve"> UL Miles</t>
  </si>
  <si>
    <t>Rolling Stock Category</t>
  </si>
  <si>
    <t>Vans</t>
  </si>
  <si>
    <t>Quantity</t>
  </si>
  <si>
    <t>Condition</t>
  </si>
  <si>
    <t>% Within Catagory</t>
  </si>
  <si>
    <t>% Within Fleet</t>
  </si>
  <si>
    <t>Cutaways</t>
  </si>
  <si>
    <t>Heavy Duty Cutaways</t>
  </si>
  <si>
    <t>Buses</t>
  </si>
  <si>
    <t>Heavy Duty Buses</t>
  </si>
  <si>
    <t>Ferries</t>
  </si>
  <si>
    <t>STATE OF GOOD REPAIR, USEFUL LIFE BENCHMARK</t>
  </si>
  <si>
    <t>Total Vehicles</t>
  </si>
  <si>
    <t>ULB Years</t>
  </si>
  <si>
    <t>ULB Miles</t>
  </si>
  <si>
    <t>Rolling Stock</t>
  </si>
  <si>
    <t>Aver Age</t>
  </si>
  <si>
    <t>Aver Cond</t>
  </si>
  <si>
    <t>% Within Category</t>
  </si>
  <si>
    <t>% Past ULB Years</t>
  </si>
  <si>
    <t>% Past ULB Miles</t>
  </si>
  <si>
    <t># SGR</t>
  </si>
  <si>
    <t>HD Cutaway</t>
  </si>
  <si>
    <t>HD Bus</t>
  </si>
  <si>
    <t>Ferry</t>
  </si>
  <si>
    <t xml:space="preserve">FY 2018  FACILITY  REPORT  </t>
  </si>
  <si>
    <t>Full/Partial Capital Responsibility?</t>
  </si>
  <si>
    <t>Is the Facility(ies) dedicated to transit?</t>
  </si>
  <si>
    <t>Primary Mode</t>
  </si>
  <si>
    <t>Facility Type</t>
  </si>
  <si>
    <t>Check if yes.</t>
  </si>
  <si>
    <t>MB</t>
  </si>
  <si>
    <t>DR</t>
  </si>
  <si>
    <t>Admin</t>
  </si>
  <si>
    <t>Main.</t>
  </si>
  <si>
    <t>PassengerParking</t>
  </si>
  <si>
    <t>Transfer Center</t>
  </si>
  <si>
    <t>*Rating</t>
  </si>
  <si>
    <t>Date Built</t>
  </si>
  <si>
    <t>Square Feet</t>
  </si>
  <si>
    <t>Address</t>
  </si>
  <si>
    <t>X</t>
  </si>
  <si>
    <t>*Rating is only required if you have full or partial capital responsibility.</t>
  </si>
  <si>
    <t>Bethel, City of</t>
  </si>
  <si>
    <t>1980's</t>
  </si>
  <si>
    <t>approx 1993</t>
  </si>
  <si>
    <t>Center for Community</t>
  </si>
  <si>
    <t>No facilities at 50' or larger.</t>
  </si>
  <si>
    <t>Glacier Valley Transit</t>
  </si>
  <si>
    <t>Partial</t>
  </si>
  <si>
    <t>x</t>
  </si>
  <si>
    <t>Gulkana Village Council</t>
  </si>
  <si>
    <t>Maintenance services contracted out, administrative office less than 50', no vehicle storage facility</t>
  </si>
  <si>
    <t>Inter-Island Ferry</t>
  </si>
  <si>
    <t>Juneau, City &amp; Borough</t>
  </si>
  <si>
    <t>10099 Bentwood Place</t>
  </si>
  <si>
    <t>100 Main Street</t>
  </si>
  <si>
    <t>Ketchikan Gateway Borough</t>
  </si>
  <si>
    <t>1175 Copper Ridge Ln</t>
  </si>
  <si>
    <t>Senior Citizens of Kodiak</t>
  </si>
  <si>
    <t>Sunshine Transit</t>
  </si>
  <si>
    <t>470 A 4th Ave, Bethel</t>
  </si>
  <si>
    <t>35139 K B Drive, Soldotna</t>
  </si>
  <si>
    <t>Alyeska Business Office, Girdwood</t>
  </si>
  <si>
    <t>302 Erskine Ave. Kodiak</t>
  </si>
  <si>
    <t>23375 W Beluga Ave, Willow</t>
  </si>
  <si>
    <t>28468 S Talkeetna Spur Rd, Talkeetna</t>
  </si>
  <si>
    <t>8336 W Parks Highway Wasilla</t>
  </si>
  <si>
    <t>225 W Riley Ave Wasilla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</si>
</sst>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s>
  <fonts count="35" x14ac:knownFonts="1">
    <font>
      <sz val="10"/>
      <name val="Arial"/>
    </font>
    <font>
      <sz val="11"/>
      <color theme="1"/>
      <name val="Calibri"/>
      <family val="2"/>
      <scheme val="minor"/>
    </font>
    <font>
      <sz val="10"/>
      <name val="Arial"/>
      <family val="2"/>
    </font>
    <font>
      <sz val="8"/>
      <name val="Arial"/>
      <family val="2"/>
    </font>
    <font>
      <b/>
      <sz val="10"/>
      <name val="Arial"/>
      <family val="2"/>
    </font>
    <font>
      <b/>
      <sz val="8"/>
      <name val="Arial"/>
      <family val="2"/>
    </font>
    <font>
      <b/>
      <sz val="14"/>
      <name val="Arial"/>
      <family val="2"/>
    </font>
    <font>
      <sz val="10"/>
      <color theme="1"/>
      <name val="Arial"/>
      <family val="2"/>
    </font>
    <font>
      <b/>
      <sz val="6"/>
      <name val="Tahoma"/>
      <family val="2"/>
    </font>
    <font>
      <b/>
      <sz val="7"/>
      <name val="Tahoma"/>
      <family val="2"/>
    </font>
    <font>
      <sz val="6"/>
      <name val="Arial"/>
      <family val="2"/>
    </font>
    <font>
      <b/>
      <sz val="6"/>
      <name val="Arial"/>
      <family val="2"/>
    </font>
    <font>
      <b/>
      <sz val="8"/>
      <name val="Tahoma"/>
      <family val="2"/>
    </font>
    <font>
      <sz val="10"/>
      <name val="Tahoma"/>
      <family val="2"/>
    </font>
    <font>
      <u/>
      <sz val="10"/>
      <color theme="10"/>
      <name val="Arial"/>
      <family val="2"/>
    </font>
    <font>
      <b/>
      <sz val="11"/>
      <name val="Tahoma"/>
      <family val="2"/>
    </font>
    <font>
      <b/>
      <sz val="10"/>
      <name val="Tahoma"/>
      <family val="2"/>
    </font>
    <font>
      <u/>
      <sz val="10"/>
      <color theme="10"/>
      <name val="Tahoma"/>
      <family val="2"/>
    </font>
    <font>
      <sz val="9"/>
      <name val="Arial"/>
      <family val="2"/>
    </font>
    <font>
      <sz val="14"/>
      <name val="Arial"/>
      <family val="2"/>
    </font>
    <font>
      <sz val="16"/>
      <name val="Arial"/>
      <family val="2"/>
    </font>
    <font>
      <b/>
      <sz val="16"/>
      <name val="Arial"/>
      <family val="2"/>
    </font>
    <font>
      <sz val="7"/>
      <name val="Arial"/>
      <family val="2"/>
    </font>
    <font>
      <sz val="9"/>
      <name val="Tahoma"/>
      <family val="2"/>
    </font>
    <font>
      <sz val="7"/>
      <name val="Tahoma"/>
      <family val="2"/>
    </font>
    <font>
      <sz val="10"/>
      <name val="Arial"/>
      <family val="2"/>
    </font>
    <font>
      <b/>
      <sz val="10"/>
      <color theme="1"/>
      <name val="Arial"/>
      <family val="2"/>
    </font>
    <font>
      <b/>
      <sz val="8"/>
      <color theme="1"/>
      <name val="Tahoma"/>
      <family val="2"/>
    </font>
    <font>
      <sz val="8"/>
      <color rgb="FF222222"/>
      <name val="Verdana"/>
      <family val="2"/>
    </font>
    <font>
      <b/>
      <sz val="6"/>
      <color theme="1"/>
      <name val="Tahoma"/>
      <family val="2"/>
    </font>
    <font>
      <sz val="10"/>
      <color rgb="FF222222"/>
      <name val="Arial"/>
      <family val="2"/>
    </font>
    <font>
      <sz val="22"/>
      <name val="Arial"/>
      <family val="2"/>
    </font>
    <font>
      <sz val="12"/>
      <color rgb="FF000000"/>
      <name val="Verdana"/>
      <family val="2"/>
    </font>
    <font>
      <b/>
      <sz val="12"/>
      <name val="Arial"/>
      <family val="2"/>
    </font>
    <font>
      <sz val="11"/>
      <name val="Calibri"/>
      <family val="2"/>
    </font>
  </fonts>
  <fills count="22">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FC000"/>
        <bgColor theme="4" tint="0.79998168889431442"/>
      </patternFill>
    </fill>
    <fill>
      <patternFill patternType="solid">
        <fgColor theme="9" tint="0.39997558519241921"/>
        <bgColor indexed="64"/>
      </patternFill>
    </fill>
    <fill>
      <patternFill patternType="solid">
        <fgColor theme="9" tint="0.39997558519241921"/>
        <bgColor theme="4" tint="0.79998168889431442"/>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79998168889431442"/>
        <bgColor theme="4" tint="0.79998168889431442"/>
      </patternFill>
    </fill>
    <fill>
      <patternFill patternType="solid">
        <fgColor theme="9" tint="0.59999389629810485"/>
        <bgColor theme="4" tint="0.79998168889431442"/>
      </patternFill>
    </fill>
    <fill>
      <patternFill patternType="solid">
        <fgColor theme="8"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0" fontId="2" fillId="0" borderId="0"/>
    <xf numFmtId="0" fontId="2" fillId="0" borderId="0"/>
    <xf numFmtId="0" fontId="14" fillId="0" borderId="0" applyNumberForma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1" fillId="0" borderId="0"/>
  </cellStyleXfs>
  <cellXfs count="599">
    <xf numFmtId="0" fontId="0" fillId="0" borderId="0" xfId="0"/>
    <xf numFmtId="0" fontId="0" fillId="0" borderId="1" xfId="0" applyBorder="1"/>
    <xf numFmtId="0" fontId="5" fillId="0" borderId="1" xfId="0" applyFont="1" applyBorder="1" applyAlignment="1">
      <alignment horizontal="center"/>
    </xf>
    <xf numFmtId="14" fontId="0" fillId="0" borderId="0" xfId="0" applyNumberFormat="1"/>
    <xf numFmtId="164" fontId="0" fillId="0" borderId="0" xfId="0" applyNumberFormat="1"/>
    <xf numFmtId="14" fontId="5" fillId="0" borderId="1" xfId="0" applyNumberFormat="1" applyFont="1" applyBorder="1" applyAlignment="1">
      <alignment horizontal="center"/>
    </xf>
    <xf numFmtId="164" fontId="5" fillId="0" borderId="1" xfId="0" applyNumberFormat="1" applyFont="1" applyBorder="1" applyAlignment="1">
      <alignment horizontal="center"/>
    </xf>
    <xf numFmtId="14" fontId="0" fillId="0" borderId="1" xfId="0" applyNumberFormat="1" applyBorder="1"/>
    <xf numFmtId="164" fontId="0" fillId="0" borderId="1" xfId="0" applyNumberFormat="1" applyBorder="1"/>
    <xf numFmtId="14" fontId="0" fillId="0" borderId="2" xfId="0" applyNumberFormat="1" applyBorder="1"/>
    <xf numFmtId="0" fontId="0" fillId="0" borderId="2" xfId="0" applyBorder="1"/>
    <xf numFmtId="164" fontId="0" fillId="0" borderId="2" xfId="0" applyNumberFormat="1" applyBorder="1"/>
    <xf numFmtId="0" fontId="0" fillId="0" borderId="3" xfId="0" applyBorder="1"/>
    <xf numFmtId="0" fontId="0" fillId="0" borderId="6" xfId="0" applyBorder="1"/>
    <xf numFmtId="0" fontId="0" fillId="0" borderId="7" xfId="0" applyBorder="1"/>
    <xf numFmtId="164" fontId="0" fillId="0" borderId="7" xfId="0" applyNumberFormat="1" applyBorder="1"/>
    <xf numFmtId="14" fontId="0" fillId="0" borderId="7" xfId="0" applyNumberFormat="1" applyBorder="1"/>
    <xf numFmtId="0" fontId="6" fillId="0" borderId="0" xfId="0" applyFont="1" applyBorder="1" applyAlignment="1">
      <alignment horizontal="center"/>
    </xf>
    <xf numFmtId="0" fontId="7" fillId="2" borderId="1" xfId="0" applyFont="1" applyFill="1" applyBorder="1"/>
    <xf numFmtId="0" fontId="7" fillId="0" borderId="1" xfId="0" applyFont="1" applyBorder="1"/>
    <xf numFmtId="0" fontId="8" fillId="0" borderId="1" xfId="1" applyFont="1" applyBorder="1" applyAlignment="1" applyProtection="1">
      <alignment horizontal="center" vertical="center" wrapText="1"/>
    </xf>
    <xf numFmtId="3" fontId="8" fillId="0" borderId="1" xfId="1" applyNumberFormat="1" applyFont="1" applyBorder="1" applyAlignment="1" applyProtection="1">
      <alignment horizontal="center" vertical="center" wrapText="1"/>
    </xf>
    <xf numFmtId="0" fontId="9" fillId="0" borderId="0" xfId="2" applyFont="1" applyBorder="1" applyAlignment="1" applyProtection="1">
      <alignment horizontal="center" vertical="center" wrapText="1"/>
      <protection locked="0"/>
    </xf>
    <xf numFmtId="0" fontId="10" fillId="0" borderId="0" xfId="1" applyFont="1" applyProtection="1">
      <protection locked="0"/>
    </xf>
    <xf numFmtId="0" fontId="8" fillId="3" borderId="1" xfId="1" applyFont="1" applyFill="1" applyBorder="1" applyAlignment="1" applyProtection="1">
      <alignment horizontal="center" vertical="center" wrapText="1"/>
    </xf>
    <xf numFmtId="0" fontId="12" fillId="0" borderId="1" xfId="1" applyFont="1" applyBorder="1" applyAlignment="1" applyProtection="1">
      <alignment horizontal="center" vertical="center" wrapText="1"/>
    </xf>
    <xf numFmtId="3" fontId="12" fillId="0" borderId="1" xfId="1" applyNumberFormat="1" applyFont="1" applyBorder="1" applyAlignment="1" applyProtection="1">
      <alignment horizontal="center" vertical="center" wrapText="1"/>
    </xf>
    <xf numFmtId="0" fontId="3" fillId="0" borderId="0" xfId="1" applyFont="1" applyProtection="1">
      <protection locked="0"/>
    </xf>
    <xf numFmtId="0" fontId="12" fillId="0" borderId="0" xfId="0" applyFont="1" applyFill="1" applyBorder="1" applyAlignment="1" applyProtection="1">
      <alignment horizontal="center" vertical="center" wrapText="1"/>
      <protection locked="0"/>
    </xf>
    <xf numFmtId="0" fontId="12" fillId="0" borderId="0" xfId="2" applyFont="1" applyBorder="1" applyAlignment="1" applyProtection="1">
      <alignment horizontal="center" vertical="center" wrapText="1"/>
      <protection locked="0"/>
    </xf>
    <xf numFmtId="0" fontId="0" fillId="5" borderId="0" xfId="0" applyFill="1"/>
    <xf numFmtId="0" fontId="0" fillId="5" borderId="2" xfId="0" applyFill="1" applyBorder="1"/>
    <xf numFmtId="0" fontId="5" fillId="5" borderId="2" xfId="0" applyFont="1" applyFill="1" applyBorder="1" applyAlignment="1">
      <alignment horizontal="center"/>
    </xf>
    <xf numFmtId="0" fontId="5" fillId="5" borderId="1" xfId="0" applyFont="1" applyFill="1" applyBorder="1" applyAlignment="1">
      <alignment horizontal="center"/>
    </xf>
    <xf numFmtId="0" fontId="0" fillId="5" borderId="1" xfId="0" applyFill="1" applyBorder="1"/>
    <xf numFmtId="14" fontId="0" fillId="5" borderId="1" xfId="0" applyNumberFormat="1" applyFill="1" applyBorder="1"/>
    <xf numFmtId="0" fontId="0" fillId="5" borderId="7" xfId="0" applyFill="1" applyBorder="1"/>
    <xf numFmtId="0" fontId="13" fillId="0" borderId="0" xfId="0" applyFont="1"/>
    <xf numFmtId="0" fontId="15" fillId="0" borderId="0" xfId="0" applyFont="1" applyAlignment="1">
      <alignment vertical="center"/>
    </xf>
    <xf numFmtId="0" fontId="16" fillId="0" borderId="0" xfId="0" applyFont="1"/>
    <xf numFmtId="0" fontId="2" fillId="0" borderId="0" xfId="0" applyFont="1"/>
    <xf numFmtId="0" fontId="0" fillId="0" borderId="0" xfId="0" applyFill="1"/>
    <xf numFmtId="0" fontId="0" fillId="0" borderId="0" xfId="0" applyFill="1" applyAlignment="1">
      <alignment vertical="center"/>
    </xf>
    <xf numFmtId="0" fontId="2" fillId="4" borderId="0" xfId="0" applyFont="1" applyFill="1" applyBorder="1" applyAlignment="1">
      <alignment vertical="center"/>
    </xf>
    <xf numFmtId="0" fontId="0" fillId="4" borderId="0" xfId="0" applyFill="1" applyBorder="1" applyAlignment="1">
      <alignment vertical="center"/>
    </xf>
    <xf numFmtId="0" fontId="0" fillId="4" borderId="10" xfId="0" applyFill="1" applyBorder="1" applyAlignment="1">
      <alignment vertical="center"/>
    </xf>
    <xf numFmtId="0" fontId="0" fillId="0" borderId="10" xfId="0" applyFill="1" applyBorder="1" applyAlignment="1">
      <alignment vertical="center"/>
    </xf>
    <xf numFmtId="0" fontId="13" fillId="0" borderId="0" xfId="0" applyFont="1" applyAlignment="1">
      <alignment wrapText="1"/>
    </xf>
    <xf numFmtId="0" fontId="17" fillId="0" borderId="0" xfId="3" applyFont="1" applyAlignment="1">
      <alignment horizontal="left" vertical="center" indent="2"/>
    </xf>
    <xf numFmtId="0" fontId="13" fillId="0" borderId="0" xfId="0" applyFont="1" applyAlignment="1">
      <alignment horizontal="left" vertical="center" indent="2"/>
    </xf>
    <xf numFmtId="0" fontId="12" fillId="3" borderId="1" xfId="1" applyFont="1" applyFill="1" applyBorder="1" applyAlignment="1" applyProtection="1">
      <alignment horizontal="center" vertical="center" wrapText="1"/>
    </xf>
    <xf numFmtId="0" fontId="18" fillId="0" borderId="0" xfId="1" applyFont="1" applyProtection="1">
      <protection locked="0"/>
    </xf>
    <xf numFmtId="0" fontId="2" fillId="0" borderId="0" xfId="1" applyFont="1" applyProtection="1">
      <protection locked="0"/>
    </xf>
    <xf numFmtId="0" fontId="16" fillId="0" borderId="0" xfId="2" applyFont="1" applyBorder="1" applyAlignment="1" applyProtection="1">
      <alignment horizontal="center" vertical="center" wrapText="1"/>
      <protection locked="0"/>
    </xf>
    <xf numFmtId="0" fontId="19" fillId="0" borderId="0" xfId="0" applyFont="1"/>
    <xf numFmtId="0" fontId="5" fillId="0" borderId="0" xfId="1" applyFont="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20" fillId="0" borderId="0" xfId="0" applyFont="1"/>
    <xf numFmtId="0" fontId="22" fillId="0" borderId="0" xfId="1" applyFont="1" applyProtection="1">
      <protection locked="0"/>
    </xf>
    <xf numFmtId="0" fontId="2" fillId="0" borderId="0" xfId="0" applyFont="1" applyFill="1" applyBorder="1" applyAlignment="1">
      <alignment vertical="center"/>
    </xf>
    <xf numFmtId="0" fontId="0" fillId="0" borderId="0" xfId="0" applyFill="1" applyBorder="1" applyAlignment="1">
      <alignment vertical="center"/>
    </xf>
    <xf numFmtId="0" fontId="11" fillId="0" borderId="0" xfId="1" applyFont="1" applyAlignment="1" applyProtection="1">
      <alignment horizontal="center" vertical="center" wrapText="1"/>
      <protection locked="0"/>
    </xf>
    <xf numFmtId="0" fontId="23" fillId="0" borderId="0" xfId="2" applyFont="1" applyBorder="1" applyAlignment="1" applyProtection="1">
      <alignment horizontal="center" vertical="center" wrapText="1"/>
      <protection locked="0"/>
    </xf>
    <xf numFmtId="0" fontId="24" fillId="0" borderId="0" xfId="2" applyFont="1" applyBorder="1" applyAlignment="1" applyProtection="1">
      <alignment horizontal="center" vertical="center" wrapText="1"/>
      <protection locked="0"/>
    </xf>
    <xf numFmtId="0" fontId="13" fillId="0" borderId="0" xfId="0" applyFont="1" applyAlignment="1">
      <alignment horizontal="left" vertical="center"/>
    </xf>
    <xf numFmtId="0" fontId="2" fillId="0" borderId="0" xfId="0" applyFont="1" applyAlignment="1"/>
    <xf numFmtId="0" fontId="2" fillId="0" borderId="0" xfId="0" applyFont="1" applyFill="1" applyAlignment="1">
      <alignment vertical="center"/>
    </xf>
    <xf numFmtId="0" fontId="0" fillId="0" borderId="1" xfId="0" applyBorder="1" applyAlignment="1">
      <alignment horizontal="center"/>
    </xf>
    <xf numFmtId="3" fontId="0" fillId="0" borderId="1" xfId="0" applyNumberFormat="1" applyBorder="1" applyAlignment="1">
      <alignment horizontal="center"/>
    </xf>
    <xf numFmtId="0" fontId="7" fillId="0" borderId="1" xfId="0" applyFont="1" applyBorder="1" applyAlignment="1">
      <alignment horizontal="center"/>
    </xf>
    <xf numFmtId="0" fontId="7" fillId="2" borderId="1" xfId="0" applyFont="1" applyFill="1" applyBorder="1" applyAlignment="1">
      <alignment horizontal="center"/>
    </xf>
    <xf numFmtId="0" fontId="0" fillId="0" borderId="0" xfId="0" applyAlignment="1"/>
    <xf numFmtId="0" fontId="2" fillId="0" borderId="1" xfId="0" applyFont="1" applyBorder="1"/>
    <xf numFmtId="0" fontId="2" fillId="0" borderId="1" xfId="0" applyNumberFormat="1" applyFont="1" applyFill="1" applyBorder="1" applyAlignment="1" applyProtection="1">
      <alignment horizontal="center"/>
      <protection locked="0"/>
    </xf>
    <xf numFmtId="0" fontId="2" fillId="0" borderId="3" xfId="0" applyFont="1" applyBorder="1"/>
    <xf numFmtId="0" fontId="2" fillId="0" borderId="0" xfId="0" applyNumberFormat="1" applyFont="1" applyFill="1" applyAlignment="1" applyProtection="1">
      <alignment horizontal="center"/>
      <protection locked="0"/>
    </xf>
    <xf numFmtId="3" fontId="0" fillId="0" borderId="1" xfId="0" applyNumberFormat="1" applyBorder="1"/>
    <xf numFmtId="0" fontId="7" fillId="0" borderId="1" xfId="0" applyFont="1" applyFill="1" applyBorder="1"/>
    <xf numFmtId="0" fontId="2" fillId="0" borderId="3" xfId="0" applyFont="1" applyFill="1" applyBorder="1"/>
    <xf numFmtId="0" fontId="2" fillId="0" borderId="1" xfId="0" applyFont="1" applyFill="1" applyBorder="1"/>
    <xf numFmtId="3" fontId="7" fillId="0" borderId="1" xfId="0" applyNumberFormat="1" applyFont="1" applyFill="1" applyBorder="1"/>
    <xf numFmtId="0" fontId="2" fillId="0" borderId="3" xfId="0" applyFont="1" applyBorder="1" applyAlignment="1">
      <alignment horizontal="center"/>
    </xf>
    <xf numFmtId="14" fontId="0" fillId="0" borderId="1" xfId="0" applyNumberFormat="1" applyBorder="1" applyAlignment="1">
      <alignment horizontal="center"/>
    </xf>
    <xf numFmtId="0" fontId="2" fillId="0" borderId="1" xfId="0" applyFont="1" applyBorder="1" applyAlignment="1">
      <alignment horizontal="center"/>
    </xf>
    <xf numFmtId="0" fontId="0" fillId="0" borderId="1" xfId="0" applyBorder="1" applyAlignment="1">
      <alignment horizontal="left"/>
    </xf>
    <xf numFmtId="164" fontId="7" fillId="2" borderId="1" xfId="0" applyNumberFormat="1" applyFont="1" applyFill="1" applyBorder="1"/>
    <xf numFmtId="0" fontId="0" fillId="0" borderId="1" xfId="0" applyBorder="1" applyAlignment="1"/>
    <xf numFmtId="0" fontId="0" fillId="0" borderId="3" xfId="0" applyBorder="1" applyAlignment="1">
      <alignment horizontal="center"/>
    </xf>
    <xf numFmtId="165" fontId="0" fillId="0" borderId="1" xfId="4" applyNumberFormat="1" applyFont="1" applyBorder="1" applyAlignment="1">
      <alignment horizontal="center"/>
    </xf>
    <xf numFmtId="166" fontId="7" fillId="0" borderId="1" xfId="5" applyNumberFormat="1" applyFont="1" applyBorder="1" applyAlignment="1">
      <alignment horizontal="center"/>
    </xf>
    <xf numFmtId="166" fontId="7" fillId="2" borderId="1" xfId="5" applyNumberFormat="1" applyFont="1" applyFill="1" applyBorder="1" applyAlignment="1">
      <alignment horizontal="center"/>
    </xf>
    <xf numFmtId="0" fontId="2" fillId="0" borderId="2" xfId="0" applyFont="1" applyBorder="1"/>
    <xf numFmtId="0" fontId="0" fillId="0" borderId="2" xfId="0" applyBorder="1" applyAlignment="1">
      <alignment horizontal="center"/>
    </xf>
    <xf numFmtId="0" fontId="28" fillId="0" borderId="0" xfId="0" applyFont="1"/>
    <xf numFmtId="17" fontId="0" fillId="0" borderId="1" xfId="0" applyNumberFormat="1" applyBorder="1"/>
    <xf numFmtId="0" fontId="0" fillId="0" borderId="7" xfId="0" applyBorder="1" applyAlignment="1">
      <alignment horizontal="center"/>
    </xf>
    <xf numFmtId="0" fontId="0" fillId="0" borderId="0" xfId="0" applyAlignment="1">
      <alignment horizontal="center"/>
    </xf>
    <xf numFmtId="0" fontId="0" fillId="0" borderId="1" xfId="0" applyBorder="1" applyAlignment="1">
      <alignment horizontal="right"/>
    </xf>
    <xf numFmtId="0" fontId="2" fillId="0" borderId="1" xfId="0" applyNumberFormat="1" applyFont="1" applyFill="1" applyBorder="1" applyAlignment="1" applyProtection="1">
      <alignment horizontal="right"/>
      <protection locked="0"/>
    </xf>
    <xf numFmtId="0" fontId="2" fillId="0" borderId="13" xfId="0" applyNumberFormat="1" applyFont="1" applyFill="1" applyBorder="1" applyAlignment="1" applyProtection="1">
      <alignment horizontal="right"/>
      <protection locked="0"/>
    </xf>
    <xf numFmtId="0" fontId="0" fillId="0" borderId="3" xfId="0" applyFill="1" applyBorder="1" applyAlignment="1">
      <alignment horizontal="right"/>
    </xf>
    <xf numFmtId="0" fontId="12" fillId="6" borderId="1" xfId="1" applyFont="1" applyFill="1" applyBorder="1" applyAlignment="1" applyProtection="1">
      <alignment horizontal="center" vertical="center" wrapText="1"/>
    </xf>
    <xf numFmtId="0" fontId="12" fillId="6" borderId="3" xfId="1" applyFont="1" applyFill="1" applyBorder="1" applyAlignment="1" applyProtection="1">
      <alignment horizontal="center" vertical="center" wrapText="1"/>
    </xf>
    <xf numFmtId="3" fontId="12" fillId="6" borderId="1" xfId="1" applyNumberFormat="1" applyFont="1" applyFill="1" applyBorder="1" applyAlignment="1" applyProtection="1">
      <alignment horizontal="center" vertical="center" wrapText="1"/>
    </xf>
    <xf numFmtId="0" fontId="5" fillId="6" borderId="1" xfId="1" applyFont="1" applyFill="1" applyBorder="1" applyAlignment="1" applyProtection="1">
      <alignment horizontal="center" vertical="center" wrapText="1"/>
      <protection locked="0"/>
    </xf>
    <xf numFmtId="0" fontId="7" fillId="7" borderId="1" xfId="0" applyFont="1" applyFill="1" applyBorder="1"/>
    <xf numFmtId="0" fontId="0" fillId="6" borderId="3" xfId="0" applyFill="1" applyBorder="1"/>
    <xf numFmtId="0" fontId="0" fillId="6" borderId="1" xfId="0" applyFill="1" applyBorder="1" applyAlignment="1">
      <alignment horizontal="right"/>
    </xf>
    <xf numFmtId="0" fontId="0" fillId="6" borderId="1" xfId="0" applyFill="1" applyBorder="1"/>
    <xf numFmtId="0" fontId="0" fillId="6" borderId="1" xfId="0" applyFill="1" applyBorder="1" applyAlignment="1">
      <alignment horizontal="center"/>
    </xf>
    <xf numFmtId="0" fontId="7" fillId="7" borderId="1" xfId="0" applyFont="1" applyFill="1" applyBorder="1" applyAlignment="1">
      <alignment horizontal="center"/>
    </xf>
    <xf numFmtId="0" fontId="7" fillId="3" borderId="1" xfId="0" applyFont="1" applyFill="1" applyBorder="1"/>
    <xf numFmtId="0" fontId="7" fillId="3" borderId="1" xfId="0" applyFont="1" applyFill="1" applyBorder="1" applyAlignment="1">
      <alignment horizontal="center"/>
    </xf>
    <xf numFmtId="0" fontId="7" fillId="0" borderId="1" xfId="0" applyFont="1" applyFill="1" applyBorder="1" applyAlignment="1">
      <alignment horizontal="center"/>
    </xf>
    <xf numFmtId="0" fontId="7" fillId="0" borderId="1" xfId="0" applyFont="1" applyFill="1" applyBorder="1" applyAlignment="1">
      <alignment horizontal="right" vertical="center"/>
    </xf>
    <xf numFmtId="0" fontId="7" fillId="0" borderId="1" xfId="0" applyFont="1" applyBorder="1" applyAlignment="1">
      <alignment horizontal="right" vertical="center"/>
    </xf>
    <xf numFmtId="3" fontId="7" fillId="3" borderId="1" xfId="0" applyNumberFormat="1" applyFont="1" applyFill="1" applyBorder="1"/>
    <xf numFmtId="3" fontId="7" fillId="0" borderId="1" xfId="0" applyNumberFormat="1" applyFont="1" applyFill="1" applyBorder="1" applyAlignment="1">
      <alignment horizontal="center"/>
    </xf>
    <xf numFmtId="3" fontId="7" fillId="3" borderId="1" xfId="0" applyNumberFormat="1" applyFont="1" applyFill="1" applyBorder="1" applyAlignment="1">
      <alignment horizontal="center"/>
    </xf>
    <xf numFmtId="0" fontId="4" fillId="8" borderId="1" xfId="1" applyFont="1" applyFill="1" applyBorder="1" applyAlignment="1" applyProtection="1">
      <alignment horizontal="center" vertical="center" wrapText="1"/>
      <protection locked="0"/>
    </xf>
    <xf numFmtId="0" fontId="7" fillId="9" borderId="1" xfId="0" applyFont="1" applyFill="1" applyBorder="1"/>
    <xf numFmtId="0" fontId="0" fillId="8" borderId="3" xfId="0" applyFill="1" applyBorder="1"/>
    <xf numFmtId="0" fontId="0" fillId="8" borderId="1" xfId="0" applyFill="1" applyBorder="1"/>
    <xf numFmtId="0" fontId="0" fillId="8" borderId="1" xfId="0" applyFill="1" applyBorder="1" applyAlignment="1">
      <alignment horizontal="center"/>
    </xf>
    <xf numFmtId="0" fontId="7" fillId="9" borderId="1" xfId="0" applyFont="1" applyFill="1" applyBorder="1" applyAlignment="1">
      <alignment horizontal="center"/>
    </xf>
    <xf numFmtId="0" fontId="7" fillId="8" borderId="1" xfId="0" applyFont="1" applyFill="1" applyBorder="1"/>
    <xf numFmtId="0" fontId="7" fillId="8" borderId="1" xfId="0" applyFont="1" applyFill="1" applyBorder="1" applyAlignment="1">
      <alignment horizontal="center"/>
    </xf>
    <xf numFmtId="0" fontId="2" fillId="3" borderId="3" xfId="0" applyFont="1" applyFill="1" applyBorder="1"/>
    <xf numFmtId="0" fontId="2" fillId="3" borderId="1" xfId="0" applyFont="1" applyFill="1" applyBorder="1"/>
    <xf numFmtId="0" fontId="2" fillId="0" borderId="1" xfId="0" applyFont="1" applyFill="1" applyBorder="1" applyAlignment="1">
      <alignment horizontal="center"/>
    </xf>
    <xf numFmtId="0" fontId="2" fillId="3" borderId="1" xfId="0" applyFont="1" applyFill="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0" fillId="8" borderId="1" xfId="0" applyFill="1" applyBorder="1" applyAlignment="1"/>
    <xf numFmtId="0" fontId="7" fillId="0" borderId="1" xfId="0" applyFont="1" applyFill="1" applyBorder="1" applyAlignment="1"/>
    <xf numFmtId="0" fontId="19" fillId="0" borderId="0" xfId="0" applyFont="1" applyAlignment="1">
      <alignment horizontal="right"/>
    </xf>
    <xf numFmtId="0" fontId="20" fillId="0" borderId="0" xfId="0" applyFont="1" applyAlignment="1">
      <alignment horizontal="right"/>
    </xf>
    <xf numFmtId="3" fontId="7" fillId="3" borderId="1" xfId="0" applyNumberFormat="1" applyFont="1" applyFill="1" applyBorder="1" applyAlignment="1">
      <alignment horizontal="right"/>
    </xf>
    <xf numFmtId="3" fontId="7" fillId="0" borderId="1" xfId="0" applyNumberFormat="1" applyFont="1" applyFill="1" applyBorder="1" applyAlignment="1">
      <alignment horizontal="right"/>
    </xf>
    <xf numFmtId="0" fontId="7" fillId="3" borderId="1" xfId="0" applyFont="1" applyFill="1" applyBorder="1" applyAlignment="1">
      <alignment horizontal="right"/>
    </xf>
    <xf numFmtId="0" fontId="7" fillId="9" borderId="1" xfId="0" applyFont="1" applyFill="1" applyBorder="1" applyAlignment="1">
      <alignment horizontal="right"/>
    </xf>
    <xf numFmtId="0" fontId="7" fillId="0" borderId="1" xfId="0" applyFont="1" applyFill="1" applyBorder="1" applyAlignment="1">
      <alignment horizontal="right"/>
    </xf>
    <xf numFmtId="0" fontId="7" fillId="8" borderId="1" xfId="0" applyFont="1" applyFill="1" applyBorder="1" applyAlignment="1">
      <alignment horizontal="right"/>
    </xf>
    <xf numFmtId="3" fontId="7" fillId="0" borderId="1" xfId="0" applyNumberFormat="1" applyFont="1" applyBorder="1" applyAlignment="1">
      <alignment horizontal="right"/>
    </xf>
    <xf numFmtId="3" fontId="7" fillId="2" borderId="1" xfId="0" applyNumberFormat="1" applyFont="1" applyFill="1" applyBorder="1" applyAlignment="1">
      <alignment horizontal="right"/>
    </xf>
    <xf numFmtId="0" fontId="7" fillId="2" borderId="1" xfId="0" applyFont="1" applyFill="1" applyBorder="1" applyAlignment="1">
      <alignment horizontal="right"/>
    </xf>
    <xf numFmtId="0" fontId="7" fillId="0" borderId="1" xfId="0" applyFont="1" applyBorder="1" applyAlignment="1">
      <alignment horizontal="right"/>
    </xf>
    <xf numFmtId="165" fontId="7" fillId="0" borderId="1" xfId="4" applyNumberFormat="1" applyFont="1" applyBorder="1" applyAlignment="1">
      <alignment horizontal="right"/>
    </xf>
    <xf numFmtId="165" fontId="7" fillId="2" borderId="1" xfId="4" applyNumberFormat="1" applyFont="1" applyFill="1" applyBorder="1" applyAlignment="1">
      <alignment horizontal="right"/>
    </xf>
    <xf numFmtId="0" fontId="0" fillId="0" borderId="0" xfId="0" applyAlignment="1">
      <alignment horizontal="right"/>
    </xf>
    <xf numFmtId="6" fontId="7" fillId="3" borderId="1" xfId="0" applyNumberFormat="1" applyFont="1" applyFill="1" applyBorder="1" applyAlignment="1">
      <alignment horizontal="right"/>
    </xf>
    <xf numFmtId="0" fontId="0" fillId="8" borderId="1" xfId="0" applyFill="1" applyBorder="1" applyAlignment="1">
      <alignment horizontal="right"/>
    </xf>
    <xf numFmtId="0" fontId="2" fillId="0" borderId="1" xfId="0" applyFont="1" applyBorder="1" applyAlignment="1">
      <alignment horizontal="right"/>
    </xf>
    <xf numFmtId="165" fontId="7" fillId="3" borderId="1" xfId="4" applyNumberFormat="1" applyFont="1" applyFill="1" applyBorder="1" applyAlignment="1">
      <alignment horizontal="right"/>
    </xf>
    <xf numFmtId="166" fontId="7" fillId="3" borderId="1" xfId="5" applyNumberFormat="1" applyFont="1" applyFill="1" applyBorder="1" applyAlignment="1">
      <alignment horizontal="right"/>
    </xf>
    <xf numFmtId="165" fontId="7" fillId="0" borderId="1" xfId="4" applyNumberFormat="1" applyFont="1" applyFill="1" applyBorder="1" applyAlignment="1">
      <alignment horizontal="right"/>
    </xf>
    <xf numFmtId="166" fontId="7" fillId="0" borderId="1" xfId="5" applyNumberFormat="1" applyFont="1" applyFill="1" applyBorder="1" applyAlignment="1">
      <alignment horizontal="right"/>
    </xf>
    <xf numFmtId="0" fontId="2" fillId="3" borderId="7" xfId="0" applyFont="1" applyFill="1" applyBorder="1" applyAlignment="1">
      <alignment horizontal="center"/>
    </xf>
    <xf numFmtId="0" fontId="2" fillId="3" borderId="13" xfId="0" applyFont="1" applyFill="1" applyBorder="1" applyAlignment="1">
      <alignment horizontal="center"/>
    </xf>
    <xf numFmtId="0" fontId="7" fillId="3" borderId="13" xfId="0" applyFont="1" applyFill="1" applyBorder="1" applyAlignment="1">
      <alignment horizontal="center"/>
    </xf>
    <xf numFmtId="3" fontId="7" fillId="3" borderId="13" xfId="0" applyNumberFormat="1" applyFont="1" applyFill="1" applyBorder="1" applyAlignment="1">
      <alignment horizontal="right"/>
    </xf>
    <xf numFmtId="0" fontId="7" fillId="3" borderId="13" xfId="0" applyFont="1" applyFill="1" applyBorder="1" applyAlignment="1">
      <alignment horizontal="right"/>
    </xf>
    <xf numFmtId="0" fontId="2" fillId="0" borderId="7" xfId="0" applyFont="1" applyBorder="1" applyAlignment="1">
      <alignment horizontal="center"/>
    </xf>
    <xf numFmtId="0" fontId="7" fillId="2" borderId="7" xfId="0" applyFont="1" applyFill="1" applyBorder="1" applyAlignment="1">
      <alignment horizontal="center"/>
    </xf>
    <xf numFmtId="3" fontId="7" fillId="2" borderId="7" xfId="0" applyNumberFormat="1" applyFont="1" applyFill="1" applyBorder="1" applyAlignment="1">
      <alignment horizontal="right"/>
    </xf>
    <xf numFmtId="0" fontId="2" fillId="3" borderId="6" xfId="0" applyFont="1" applyFill="1" applyBorder="1"/>
    <xf numFmtId="0" fontId="7" fillId="8" borderId="3" xfId="0" applyFont="1" applyFill="1" applyBorder="1" applyAlignment="1">
      <alignment horizontal="right"/>
    </xf>
    <xf numFmtId="0" fontId="7" fillId="0" borderId="7" xfId="0" applyFont="1" applyFill="1" applyBorder="1" applyAlignment="1">
      <alignment horizontal="center"/>
    </xf>
    <xf numFmtId="0" fontId="7" fillId="0" borderId="7" xfId="0" applyFont="1" applyFill="1" applyBorder="1" applyAlignment="1">
      <alignment horizontal="right"/>
    </xf>
    <xf numFmtId="0" fontId="7" fillId="8" borderId="14" xfId="0" applyFont="1" applyFill="1" applyBorder="1" applyAlignment="1">
      <alignment horizontal="center"/>
    </xf>
    <xf numFmtId="0" fontId="0" fillId="8" borderId="3" xfId="0" applyFill="1" applyBorder="1" applyAlignment="1">
      <alignment horizontal="center"/>
    </xf>
    <xf numFmtId="0" fontId="19" fillId="0" borderId="0" xfId="0" applyFont="1" applyBorder="1" applyAlignment="1">
      <alignment horizontal="center"/>
    </xf>
    <xf numFmtId="0" fontId="20" fillId="0" borderId="11" xfId="0" applyFont="1" applyBorder="1" applyAlignment="1">
      <alignment horizontal="center"/>
    </xf>
    <xf numFmtId="0" fontId="8" fillId="6" borderId="3" xfId="1" applyFont="1" applyFill="1" applyBorder="1" applyAlignment="1" applyProtection="1">
      <alignment horizontal="center" vertical="center" wrapText="1"/>
    </xf>
    <xf numFmtId="0" fontId="8" fillId="6" borderId="1" xfId="1" applyFont="1" applyFill="1" applyBorder="1" applyAlignment="1" applyProtection="1">
      <alignment horizontal="center" vertical="center" wrapText="1"/>
    </xf>
    <xf numFmtId="3" fontId="8" fillId="6" borderId="1" xfId="1" applyNumberFormat="1" applyFont="1" applyFill="1" applyBorder="1" applyAlignment="1" applyProtection="1">
      <alignment horizontal="center" vertical="center" wrapText="1"/>
    </xf>
    <xf numFmtId="0" fontId="11" fillId="6" borderId="1" xfId="1" applyFont="1" applyFill="1" applyBorder="1" applyAlignment="1" applyProtection="1">
      <alignment horizontal="center" vertical="center" wrapText="1"/>
      <protection locked="0"/>
    </xf>
    <xf numFmtId="0" fontId="2" fillId="0" borderId="0" xfId="0" applyFont="1" applyAlignment="1">
      <alignment horizontal="center"/>
    </xf>
    <xf numFmtId="0" fontId="4" fillId="6" borderId="1" xfId="1" applyFont="1" applyFill="1" applyBorder="1" applyAlignment="1" applyProtection="1">
      <alignment horizontal="center" vertical="center" wrapText="1"/>
    </xf>
    <xf numFmtId="0" fontId="8" fillId="6" borderId="3" xfId="1" applyFont="1" applyFill="1" applyBorder="1" applyAlignment="1" applyProtection="1">
      <alignment horizontal="right" vertical="center" wrapText="1"/>
    </xf>
    <xf numFmtId="0" fontId="7" fillId="0" borderId="0" xfId="0" applyFont="1" applyFill="1" applyBorder="1"/>
    <xf numFmtId="0" fontId="2" fillId="0" borderId="12" xfId="0" applyFont="1" applyBorder="1" applyAlignment="1">
      <alignment horizontal="center"/>
    </xf>
    <xf numFmtId="0" fontId="2" fillId="0" borderId="2" xfId="0" applyFont="1" applyBorder="1" applyAlignment="1">
      <alignment horizontal="center"/>
    </xf>
    <xf numFmtId="0" fontId="23" fillId="8" borderId="15" xfId="1" applyFont="1" applyFill="1" applyBorder="1" applyAlignment="1" applyProtection="1">
      <alignment horizontal="center" vertical="center" wrapText="1"/>
    </xf>
    <xf numFmtId="3" fontId="23" fillId="8" borderId="15" xfId="1" applyNumberFormat="1" applyFont="1" applyFill="1" applyBorder="1" applyAlignment="1" applyProtection="1">
      <alignment horizontal="center" vertical="center" wrapText="1"/>
    </xf>
    <xf numFmtId="0" fontId="18" fillId="8" borderId="15" xfId="1" applyFont="1" applyFill="1" applyBorder="1" applyAlignment="1" applyProtection="1">
      <alignment horizontal="center" vertical="center" wrapText="1"/>
      <protection locked="0"/>
    </xf>
    <xf numFmtId="0" fontId="23" fillId="8" borderId="3" xfId="1" applyFont="1" applyFill="1" applyBorder="1" applyAlignment="1" applyProtection="1">
      <alignment horizontal="center" vertical="center" wrapText="1"/>
    </xf>
    <xf numFmtId="0" fontId="2" fillId="8" borderId="1" xfId="0" applyFont="1" applyFill="1" applyBorder="1"/>
    <xf numFmtId="0" fontId="0" fillId="0" borderId="2" xfId="0" applyBorder="1" applyAlignment="1"/>
    <xf numFmtId="0" fontId="0" fillId="0" borderId="1" xfId="0" applyBorder="1" applyAlignment="1">
      <alignment horizontal="center" vertical="top"/>
    </xf>
    <xf numFmtId="0" fontId="0" fillId="0" borderId="6" xfId="0" applyBorder="1" applyAlignment="1">
      <alignment horizontal="center"/>
    </xf>
    <xf numFmtId="0" fontId="23" fillId="8" borderId="15" xfId="1" applyFont="1" applyFill="1" applyBorder="1" applyAlignment="1" applyProtection="1">
      <alignment horizontal="right" vertical="center" wrapText="1"/>
    </xf>
    <xf numFmtId="3" fontId="7" fillId="0" borderId="1" xfId="0" applyNumberFormat="1" applyFont="1" applyBorder="1" applyAlignment="1">
      <alignment horizontal="right" vertical="top"/>
    </xf>
    <xf numFmtId="3" fontId="7" fillId="2" borderId="1" xfId="0" applyNumberFormat="1" applyFont="1" applyFill="1" applyBorder="1" applyAlignment="1">
      <alignment horizontal="right" vertical="top"/>
    </xf>
    <xf numFmtId="0" fontId="2" fillId="8" borderId="1" xfId="0" applyFont="1" applyFill="1" applyBorder="1" applyAlignment="1">
      <alignment horizontal="center"/>
    </xf>
    <xf numFmtId="0" fontId="4" fillId="0" borderId="7" xfId="1" applyFont="1" applyBorder="1" applyAlignment="1" applyProtection="1">
      <alignment horizontal="center" vertical="center" wrapText="1"/>
    </xf>
    <xf numFmtId="3" fontId="4" fillId="0" borderId="7" xfId="1" applyNumberFormat="1" applyFont="1" applyBorder="1" applyAlignment="1" applyProtection="1">
      <alignment horizontal="center" vertical="center" wrapText="1"/>
    </xf>
    <xf numFmtId="0" fontId="4" fillId="3" borderId="7" xfId="1" applyFont="1" applyFill="1" applyBorder="1" applyAlignment="1" applyProtection="1">
      <alignment horizontal="center" vertical="center" wrapText="1"/>
    </xf>
    <xf numFmtId="0" fontId="24" fillId="8" borderId="3" xfId="1" applyFont="1" applyFill="1" applyBorder="1" applyAlignment="1" applyProtection="1">
      <alignment horizontal="center" vertical="center" wrapText="1"/>
    </xf>
    <xf numFmtId="0" fontId="0" fillId="0" borderId="0" xfId="0" applyBorder="1" applyAlignment="1">
      <alignment horizontal="center"/>
    </xf>
    <xf numFmtId="0" fontId="0" fillId="0" borderId="11" xfId="0" applyBorder="1" applyAlignment="1">
      <alignment horizontal="center"/>
    </xf>
    <xf numFmtId="0" fontId="4" fillId="3" borderId="1" xfId="1" applyFont="1" applyFill="1" applyBorder="1" applyAlignment="1" applyProtection="1">
      <alignment horizontal="center" vertical="center" wrapText="1"/>
    </xf>
    <xf numFmtId="0" fontId="4" fillId="0" borderId="1" xfId="1" applyFont="1" applyBorder="1" applyAlignment="1" applyProtection="1">
      <alignment horizontal="center" vertical="center" wrapText="1"/>
    </xf>
    <xf numFmtId="0" fontId="2" fillId="0" borderId="0" xfId="2" applyFont="1" applyBorder="1" applyAlignment="1" applyProtection="1">
      <alignment horizontal="center" vertical="center" wrapText="1"/>
      <protection locked="0"/>
    </xf>
    <xf numFmtId="0" fontId="7" fillId="10" borderId="2" xfId="0" applyFont="1" applyFill="1" applyBorder="1" applyAlignment="1">
      <alignment horizontal="center"/>
    </xf>
    <xf numFmtId="0" fontId="2" fillId="0" borderId="12" xfId="0" applyFont="1" applyBorder="1"/>
    <xf numFmtId="0" fontId="4" fillId="8" borderId="14" xfId="1" applyFont="1" applyFill="1" applyBorder="1" applyAlignment="1" applyProtection="1">
      <alignment horizontal="left" vertical="center"/>
    </xf>
    <xf numFmtId="0" fontId="24" fillId="8" borderId="15" xfId="1" applyFont="1" applyFill="1" applyBorder="1" applyAlignment="1" applyProtection="1">
      <alignment horizontal="left" vertical="center"/>
    </xf>
    <xf numFmtId="0" fontId="24" fillId="8" borderId="15" xfId="1" applyFont="1" applyFill="1" applyBorder="1" applyAlignment="1" applyProtection="1">
      <alignment horizontal="center" vertical="center" wrapText="1"/>
    </xf>
    <xf numFmtId="0" fontId="24" fillId="8" borderId="15" xfId="1" applyFont="1" applyFill="1" applyBorder="1" applyAlignment="1" applyProtection="1">
      <alignment vertical="center" wrapText="1"/>
    </xf>
    <xf numFmtId="3" fontId="24" fillId="8" borderId="15" xfId="1" applyNumberFormat="1" applyFont="1" applyFill="1" applyBorder="1" applyAlignment="1" applyProtection="1">
      <alignment horizontal="center" vertical="center" wrapText="1"/>
    </xf>
    <xf numFmtId="0" fontId="22" fillId="8" borderId="15" xfId="1" applyFont="1" applyFill="1" applyBorder="1" applyAlignment="1" applyProtection="1">
      <alignment horizontal="center" vertical="center" wrapText="1"/>
      <protection locked="0"/>
    </xf>
    <xf numFmtId="0" fontId="7" fillId="4" borderId="2" xfId="0" applyFont="1" applyFill="1" applyBorder="1" applyAlignment="1">
      <alignment horizontal="center"/>
    </xf>
    <xf numFmtId="0" fontId="7" fillId="4" borderId="2" xfId="0" applyFont="1" applyFill="1" applyBorder="1"/>
    <xf numFmtId="0" fontId="26" fillId="8" borderId="1" xfId="0" applyFont="1" applyFill="1" applyBorder="1"/>
    <xf numFmtId="0" fontId="27" fillId="8" borderId="3" xfId="1" applyNumberFormat="1" applyFont="1" applyFill="1" applyBorder="1" applyAlignment="1">
      <alignment horizontal="center" vertical="center" wrapText="1"/>
    </xf>
    <xf numFmtId="0" fontId="12" fillId="8" borderId="3" xfId="1" applyFont="1" applyFill="1" applyBorder="1" applyAlignment="1" applyProtection="1">
      <alignment horizontal="center" vertical="center" wrapText="1"/>
    </xf>
    <xf numFmtId="0" fontId="3" fillId="8" borderId="3" xfId="1" applyFont="1" applyFill="1" applyBorder="1" applyProtection="1">
      <protection locked="0"/>
    </xf>
    <xf numFmtId="0" fontId="12" fillId="8" borderId="1" xfId="1" applyFont="1" applyFill="1" applyBorder="1" applyAlignment="1" applyProtection="1">
      <alignment horizontal="center" vertical="center" wrapText="1"/>
    </xf>
    <xf numFmtId="3" fontId="12" fillId="8" borderId="1" xfId="1" applyNumberFormat="1" applyFont="1" applyFill="1" applyBorder="1" applyAlignment="1" applyProtection="1">
      <alignment horizontal="center" vertical="center" wrapText="1"/>
    </xf>
    <xf numFmtId="0" fontId="5" fillId="8" borderId="1" xfId="1" applyFont="1" applyFill="1" applyBorder="1" applyAlignment="1" applyProtection="1">
      <alignment horizontal="center" vertical="center" wrapText="1"/>
      <protection locked="0"/>
    </xf>
    <xf numFmtId="0" fontId="2" fillId="2" borderId="1" xfId="0" applyFont="1" applyFill="1" applyBorder="1" applyAlignment="1">
      <alignment horizontal="center"/>
    </xf>
    <xf numFmtId="0" fontId="4" fillId="0" borderId="1" xfId="0" applyFont="1" applyBorder="1" applyAlignment="1">
      <alignment horizontal="center"/>
    </xf>
    <xf numFmtId="0" fontId="26" fillId="0" borderId="1" xfId="0" applyFont="1" applyBorder="1" applyAlignment="1">
      <alignment horizontal="center"/>
    </xf>
    <xf numFmtId="0" fontId="26" fillId="9" borderId="1" xfId="0" applyFont="1" applyFill="1" applyBorder="1" applyAlignment="1"/>
    <xf numFmtId="0" fontId="12" fillId="8" borderId="1" xfId="1" applyFont="1" applyFill="1" applyBorder="1" applyAlignment="1" applyProtection="1">
      <alignment horizontal="right" vertical="center" wrapText="1"/>
    </xf>
    <xf numFmtId="0" fontId="0" fillId="0" borderId="1" xfId="0" applyNumberFormat="1" applyBorder="1" applyAlignment="1">
      <alignment horizontal="right"/>
    </xf>
    <xf numFmtId="0" fontId="0" fillId="0" borderId="7" xfId="0" applyBorder="1" applyAlignment="1">
      <alignment horizontal="right"/>
    </xf>
    <xf numFmtId="0" fontId="2" fillId="0" borderId="3" xfId="0" applyFont="1" applyBorder="1" applyAlignment="1">
      <alignment horizontal="left"/>
    </xf>
    <xf numFmtId="0" fontId="0" fillId="0" borderId="3" xfId="0" applyBorder="1" applyAlignment="1">
      <alignment horizontal="left"/>
    </xf>
    <xf numFmtId="0" fontId="0" fillId="8" borderId="3" xfId="0" applyFill="1" applyBorder="1" applyAlignment="1">
      <alignment horizontal="left"/>
    </xf>
    <xf numFmtId="0" fontId="2" fillId="0" borderId="1" xfId="0" applyNumberFormat="1" applyFont="1" applyFill="1" applyBorder="1" applyAlignment="1" applyProtection="1">
      <alignment horizontal="left"/>
      <protection locked="0"/>
    </xf>
    <xf numFmtId="0" fontId="2" fillId="0" borderId="0" xfId="0" applyNumberFormat="1" applyFont="1" applyFill="1" applyAlignment="1" applyProtection="1">
      <alignment horizontal="left"/>
      <protection locked="0"/>
    </xf>
    <xf numFmtId="0" fontId="0" fillId="8" borderId="1" xfId="0" applyFill="1" applyBorder="1" applyAlignment="1">
      <alignment horizontal="left"/>
    </xf>
    <xf numFmtId="0" fontId="0" fillId="0" borderId="3" xfId="0" applyFill="1" applyBorder="1" applyAlignment="1">
      <alignment horizontal="left"/>
    </xf>
    <xf numFmtId="0" fontId="2" fillId="0" borderId="1" xfId="0" applyFont="1" applyBorder="1" applyAlignment="1">
      <alignment horizontal="left"/>
    </xf>
    <xf numFmtId="14" fontId="2" fillId="0" borderId="1" xfId="0" applyNumberFormat="1" applyFont="1" applyBorder="1" applyAlignment="1">
      <alignment horizontal="center"/>
    </xf>
    <xf numFmtId="0" fontId="0" fillId="8" borderId="2" xfId="0" applyFill="1" applyBorder="1"/>
    <xf numFmtId="0" fontId="0" fillId="8" borderId="2" xfId="0" applyFill="1" applyBorder="1" applyAlignment="1">
      <alignment horizontal="left"/>
    </xf>
    <xf numFmtId="14" fontId="4" fillId="8" borderId="2" xfId="0" applyNumberFormat="1" applyFont="1" applyFill="1" applyBorder="1" applyAlignment="1">
      <alignment horizontal="left"/>
    </xf>
    <xf numFmtId="14" fontId="0" fillId="0" borderId="1" xfId="0" applyNumberFormat="1" applyBorder="1" applyAlignment="1">
      <alignment horizontal="left"/>
    </xf>
    <xf numFmtId="0" fontId="0" fillId="8" borderId="2" xfId="0" applyFill="1" applyBorder="1" applyAlignment="1">
      <alignment horizontal="center"/>
    </xf>
    <xf numFmtId="42" fontId="0" fillId="0" borderId="0" xfId="0" applyNumberFormat="1"/>
    <xf numFmtId="42" fontId="12" fillId="3" borderId="1" xfId="1" applyNumberFormat="1" applyFont="1" applyFill="1" applyBorder="1" applyAlignment="1" applyProtection="1">
      <alignment horizontal="center" vertical="center" wrapText="1"/>
    </xf>
    <xf numFmtId="42" fontId="12" fillId="6" borderId="1" xfId="1" applyNumberFormat="1" applyFont="1" applyFill="1" applyBorder="1" applyAlignment="1" applyProtection="1">
      <alignment horizontal="center" vertical="center" wrapText="1"/>
    </xf>
    <xf numFmtId="42" fontId="7" fillId="3" borderId="1" xfId="0" applyNumberFormat="1" applyFont="1" applyFill="1" applyBorder="1"/>
    <xf numFmtId="42" fontId="7" fillId="0" borderId="1" xfId="0" applyNumberFormat="1" applyFont="1" applyFill="1" applyBorder="1"/>
    <xf numFmtId="42" fontId="7" fillId="7" borderId="1" xfId="0" applyNumberFormat="1" applyFont="1" applyFill="1" applyBorder="1"/>
    <xf numFmtId="42" fontId="7" fillId="0" borderId="1" xfId="0" applyNumberFormat="1" applyFont="1" applyBorder="1" applyAlignment="1">
      <alignment horizontal="center"/>
    </xf>
    <xf numFmtId="42" fontId="7" fillId="2" borderId="1" xfId="0" applyNumberFormat="1" applyFont="1" applyFill="1" applyBorder="1" applyAlignment="1">
      <alignment horizontal="center"/>
    </xf>
    <xf numFmtId="42" fontId="7" fillId="0" borderId="1" xfId="0" applyNumberFormat="1" applyFont="1" applyBorder="1"/>
    <xf numFmtId="0" fontId="4" fillId="8" borderId="1" xfId="1" applyFont="1" applyFill="1" applyBorder="1" applyAlignment="1" applyProtection="1">
      <alignment horizontal="center" vertical="center" wrapText="1"/>
    </xf>
    <xf numFmtId="0" fontId="4" fillId="8" borderId="3" xfId="1" applyFont="1" applyFill="1" applyBorder="1" applyAlignment="1" applyProtection="1">
      <alignment horizontal="center" vertical="center" wrapText="1"/>
    </xf>
    <xf numFmtId="0" fontId="4" fillId="8" borderId="1" xfId="1" applyFont="1" applyFill="1" applyBorder="1" applyAlignment="1" applyProtection="1">
      <alignment horizontal="right" vertical="center" wrapText="1"/>
    </xf>
    <xf numFmtId="3" fontId="4" fillId="8" borderId="1" xfId="1" applyNumberFormat="1" applyFont="1" applyFill="1" applyBorder="1" applyAlignment="1" applyProtection="1">
      <alignment horizontal="right" vertical="center" wrapText="1"/>
    </xf>
    <xf numFmtId="4" fontId="2" fillId="0" borderId="1" xfId="0" applyNumberFormat="1" applyFont="1" applyBorder="1" applyAlignment="1">
      <alignment horizontal="right"/>
    </xf>
    <xf numFmtId="3" fontId="2" fillId="0" borderId="1" xfId="0" applyNumberFormat="1" applyFont="1" applyBorder="1" applyAlignment="1">
      <alignment horizontal="right"/>
    </xf>
    <xf numFmtId="0" fontId="2" fillId="8" borderId="3" xfId="0" applyFont="1" applyFill="1" applyBorder="1"/>
    <xf numFmtId="0" fontId="2" fillId="8" borderId="1" xfId="0" applyFont="1" applyFill="1" applyBorder="1" applyAlignment="1">
      <alignment horizontal="right"/>
    </xf>
    <xf numFmtId="14" fontId="2" fillId="0" borderId="1" xfId="0" applyNumberFormat="1" applyFont="1" applyFill="1" applyBorder="1" applyAlignment="1">
      <alignment horizontal="center"/>
    </xf>
    <xf numFmtId="0" fontId="2" fillId="0" borderId="1" xfId="0" applyFont="1" applyFill="1" applyBorder="1" applyAlignment="1">
      <alignment horizontal="right"/>
    </xf>
    <xf numFmtId="0" fontId="2" fillId="3" borderId="1" xfId="0"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0" fontId="2" fillId="3" borderId="3" xfId="0" applyFont="1" applyFill="1" applyBorder="1" applyAlignment="1">
      <alignment horizontal="center"/>
    </xf>
    <xf numFmtId="14" fontId="2" fillId="3" borderId="1" xfId="0" applyNumberFormat="1" applyFont="1" applyFill="1" applyBorder="1" applyAlignment="1">
      <alignment horizontal="center"/>
    </xf>
    <xf numFmtId="165" fontId="2" fillId="3" borderId="1" xfId="4" applyNumberFormat="1" applyFont="1" applyFill="1" applyBorder="1" applyAlignment="1">
      <alignment horizontal="right"/>
    </xf>
    <xf numFmtId="0" fontId="2" fillId="0" borderId="3" xfId="0" applyFont="1" applyFill="1" applyBorder="1" applyAlignment="1">
      <alignment horizontal="center"/>
    </xf>
    <xf numFmtId="165" fontId="2" fillId="0" borderId="1" xfId="4" applyNumberFormat="1" applyFont="1" applyFill="1" applyBorder="1" applyAlignment="1">
      <alignment horizontal="right"/>
    </xf>
    <xf numFmtId="165" fontId="2" fillId="0" borderId="1" xfId="4" applyNumberFormat="1" applyFont="1" applyBorder="1" applyAlignment="1">
      <alignment horizontal="right"/>
    </xf>
    <xf numFmtId="0" fontId="2" fillId="0" borderId="6" xfId="0" applyFont="1" applyFill="1" applyBorder="1"/>
    <xf numFmtId="0" fontId="2" fillId="0" borderId="7" xfId="0" applyFont="1" applyFill="1" applyBorder="1"/>
    <xf numFmtId="0" fontId="2" fillId="0" borderId="7" xfId="0" applyFont="1" applyFill="1" applyBorder="1" applyAlignment="1">
      <alignment horizontal="center"/>
    </xf>
    <xf numFmtId="0" fontId="2" fillId="0" borderId="7" xfId="0" applyFont="1" applyFill="1" applyBorder="1" applyAlignment="1">
      <alignment horizontal="right"/>
    </xf>
    <xf numFmtId="0" fontId="2" fillId="8" borderId="15" xfId="0" applyFont="1" applyFill="1" applyBorder="1"/>
    <xf numFmtId="0" fontId="2" fillId="8" borderId="15" xfId="0" applyFont="1" applyFill="1" applyBorder="1" applyAlignment="1">
      <alignment horizontal="center"/>
    </xf>
    <xf numFmtId="0" fontId="2" fillId="8" borderId="15" xfId="0" applyFont="1" applyFill="1" applyBorder="1" applyAlignment="1">
      <alignment horizontal="right"/>
    </xf>
    <xf numFmtId="0" fontId="2" fillId="8" borderId="3" xfId="0" applyFont="1" applyFill="1" applyBorder="1" applyAlignment="1">
      <alignment horizontal="center"/>
    </xf>
    <xf numFmtId="0" fontId="2" fillId="3" borderId="10" xfId="0" applyFont="1" applyFill="1" applyBorder="1"/>
    <xf numFmtId="14" fontId="2" fillId="3" borderId="13" xfId="0" applyNumberFormat="1" applyFont="1" applyFill="1" applyBorder="1" applyAlignment="1">
      <alignment horizontal="center"/>
    </xf>
    <xf numFmtId="0" fontId="2" fillId="3" borderId="13" xfId="0" applyFont="1" applyFill="1" applyBorder="1" applyAlignment="1">
      <alignment horizontal="right"/>
    </xf>
    <xf numFmtId="0" fontId="2" fillId="8" borderId="0" xfId="0" applyFont="1" applyFill="1" applyAlignment="1">
      <alignment horizontal="center"/>
    </xf>
    <xf numFmtId="0" fontId="2" fillId="8" borderId="0" xfId="0" applyFont="1" applyFill="1"/>
    <xf numFmtId="0" fontId="2" fillId="8" borderId="0" xfId="0" applyFont="1" applyFill="1" applyAlignment="1">
      <alignment horizontal="right"/>
    </xf>
    <xf numFmtId="0" fontId="2" fillId="8" borderId="3" xfId="0" applyFont="1" applyFill="1" applyBorder="1" applyAlignment="1">
      <alignment horizontal="right"/>
    </xf>
    <xf numFmtId="14" fontId="2" fillId="3" borderId="7" xfId="0" applyNumberFormat="1" applyFont="1" applyFill="1" applyBorder="1" applyAlignment="1">
      <alignment horizontal="center"/>
    </xf>
    <xf numFmtId="3" fontId="2" fillId="3" borderId="7" xfId="0" applyNumberFormat="1" applyFont="1" applyFill="1" applyBorder="1" applyAlignment="1">
      <alignment horizontal="right"/>
    </xf>
    <xf numFmtId="0" fontId="4" fillId="8" borderId="1" xfId="1" applyFont="1" applyFill="1" applyBorder="1" applyAlignment="1" applyProtection="1">
      <alignment horizontal="left" vertical="center" wrapText="1"/>
    </xf>
    <xf numFmtId="0" fontId="26" fillId="9" borderId="1" xfId="0" applyFont="1" applyFill="1" applyBorder="1" applyAlignment="1">
      <alignment horizontal="center"/>
    </xf>
    <xf numFmtId="0" fontId="26" fillId="9" borderId="1" xfId="0" applyFont="1" applyFill="1" applyBorder="1" applyAlignment="1">
      <alignment vertical="center"/>
    </xf>
    <xf numFmtId="0" fontId="26" fillId="8" borderId="1" xfId="0" applyFont="1" applyFill="1" applyBorder="1" applyAlignment="1">
      <alignment horizontal="left"/>
    </xf>
    <xf numFmtId="0" fontId="4" fillId="8" borderId="0" xfId="0" applyFont="1" applyFill="1" applyAlignment="1">
      <alignment horizontal="left"/>
    </xf>
    <xf numFmtId="0" fontId="4" fillId="8" borderId="0" xfId="0" applyFont="1" applyFill="1" applyAlignment="1">
      <alignment horizontal="center"/>
    </xf>
    <xf numFmtId="0" fontId="26" fillId="8" borderId="14" xfId="0" applyFont="1" applyFill="1" applyBorder="1" applyAlignment="1">
      <alignment horizontal="left"/>
    </xf>
    <xf numFmtId="0" fontId="26" fillId="8" borderId="1" xfId="0" applyFont="1" applyFill="1" applyBorder="1" applyAlignment="1">
      <alignment horizontal="center"/>
    </xf>
    <xf numFmtId="0" fontId="7" fillId="0" borderId="0" xfId="0" applyFont="1" applyFill="1" applyBorder="1" applyAlignment="1">
      <alignment horizontal="center"/>
    </xf>
    <xf numFmtId="0" fontId="12" fillId="6" borderId="1" xfId="0" applyFont="1" applyFill="1" applyBorder="1" applyAlignment="1" applyProtection="1">
      <alignment horizontal="center" vertical="center" wrapText="1"/>
      <protection locked="0"/>
    </xf>
    <xf numFmtId="0" fontId="0" fillId="0" borderId="1" xfId="0" applyFill="1" applyBorder="1"/>
    <xf numFmtId="0" fontId="12" fillId="12" borderId="1" xfId="0" applyFont="1" applyFill="1" applyBorder="1" applyAlignment="1" applyProtection="1">
      <alignment horizontal="center" vertical="center" wrapText="1"/>
      <protection locked="0"/>
    </xf>
    <xf numFmtId="0" fontId="0" fillId="12" borderId="1" xfId="0" applyFill="1" applyBorder="1"/>
    <xf numFmtId="3" fontId="0" fillId="12" borderId="1" xfId="0" applyNumberFormat="1" applyFill="1" applyBorder="1"/>
    <xf numFmtId="0" fontId="5" fillId="12" borderId="1" xfId="1" applyFont="1" applyFill="1" applyBorder="1" applyAlignment="1" applyProtection="1">
      <alignment horizontal="center" vertical="center" wrapText="1"/>
      <protection locked="0"/>
    </xf>
    <xf numFmtId="0" fontId="0" fillId="12" borderId="1" xfId="0" applyFill="1" applyBorder="1" applyAlignment="1">
      <alignment horizontal="center"/>
    </xf>
    <xf numFmtId="0" fontId="0" fillId="12" borderId="0" xfId="0" applyFill="1"/>
    <xf numFmtId="3" fontId="0" fillId="0" borderId="0" xfId="0" applyNumberFormat="1"/>
    <xf numFmtId="3" fontId="2" fillId="12" borderId="1" xfId="0" applyNumberFormat="1" applyFont="1" applyFill="1" applyBorder="1"/>
    <xf numFmtId="0" fontId="4" fillId="12" borderId="1" xfId="0" applyFont="1" applyFill="1" applyBorder="1"/>
    <xf numFmtId="0" fontId="4" fillId="12" borderId="1" xfId="0" applyFont="1" applyFill="1" applyBorder="1" applyAlignment="1">
      <alignment horizontal="center"/>
    </xf>
    <xf numFmtId="0" fontId="3" fillId="6" borderId="1" xfId="1" applyFont="1" applyFill="1" applyBorder="1" applyAlignment="1" applyProtection="1">
      <alignment horizontal="center"/>
      <protection locked="0"/>
    </xf>
    <xf numFmtId="0" fontId="2" fillId="12" borderId="1" xfId="0" applyFont="1" applyFill="1" applyBorder="1" applyAlignment="1">
      <alignment horizontal="center"/>
    </xf>
    <xf numFmtId="3" fontId="4" fillId="0" borderId="1" xfId="1" applyNumberFormat="1" applyFont="1" applyBorder="1" applyAlignment="1" applyProtection="1">
      <alignment horizontal="center" vertical="center" wrapText="1"/>
    </xf>
    <xf numFmtId="0" fontId="29" fillId="6" borderId="1" xfId="1" applyNumberFormat="1" applyFont="1" applyFill="1" applyBorder="1" applyAlignment="1">
      <alignment horizontal="center" vertical="center" wrapText="1"/>
    </xf>
    <xf numFmtId="0" fontId="3" fillId="8" borderId="1" xfId="1" applyFont="1" applyFill="1" applyBorder="1" applyAlignment="1" applyProtection="1">
      <alignment horizontal="center"/>
      <protection locked="0"/>
    </xf>
    <xf numFmtId="0" fontId="12" fillId="8" borderId="1" xfId="0" applyFont="1" applyFill="1" applyBorder="1" applyAlignment="1" applyProtection="1">
      <alignment horizontal="center" vertical="center" wrapText="1"/>
      <protection locked="0"/>
    </xf>
    <xf numFmtId="0" fontId="7" fillId="0" borderId="0" xfId="0" applyFont="1" applyFill="1" applyBorder="1" applyAlignment="1">
      <alignment horizontal="right"/>
    </xf>
    <xf numFmtId="0" fontId="26" fillId="3" borderId="1" xfId="0" applyFont="1" applyFill="1" applyBorder="1" applyAlignment="1">
      <alignment horizontal="center"/>
    </xf>
    <xf numFmtId="0" fontId="26" fillId="3" borderId="1" xfId="0" applyFont="1" applyFill="1" applyBorder="1" applyAlignment="1">
      <alignment horizontal="right"/>
    </xf>
    <xf numFmtId="0" fontId="26" fillId="2" borderId="1" xfId="0" applyFont="1" applyFill="1" applyBorder="1" applyAlignment="1">
      <alignment horizontal="right"/>
    </xf>
    <xf numFmtId="0" fontId="0" fillId="13" borderId="1" xfId="0" applyFill="1" applyBorder="1"/>
    <xf numFmtId="3" fontId="0" fillId="13" borderId="1" xfId="0" applyNumberFormat="1" applyFill="1" applyBorder="1"/>
    <xf numFmtId="0" fontId="4" fillId="13" borderId="1" xfId="0" applyFont="1" applyFill="1" applyBorder="1"/>
    <xf numFmtId="0" fontId="4" fillId="8" borderId="1" xfId="0" applyFont="1" applyFill="1" applyBorder="1"/>
    <xf numFmtId="0" fontId="26" fillId="0" borderId="1" xfId="0" applyFont="1" applyFill="1" applyBorder="1" applyAlignment="1">
      <alignment horizontal="right"/>
    </xf>
    <xf numFmtId="0" fontId="0" fillId="8" borderId="0" xfId="0" applyFill="1"/>
    <xf numFmtId="0" fontId="0" fillId="8" borderId="14" xfId="0" applyFill="1" applyBorder="1"/>
    <xf numFmtId="0" fontId="0" fillId="0" borderId="0" xfId="0" applyFill="1" applyBorder="1"/>
    <xf numFmtId="0" fontId="0" fillId="8" borderId="0" xfId="0" applyFill="1" applyAlignment="1">
      <alignment horizontal="right"/>
    </xf>
    <xf numFmtId="0" fontId="0" fillId="8" borderId="0" xfId="0" applyFill="1" applyAlignment="1">
      <alignment horizontal="center"/>
    </xf>
    <xf numFmtId="0" fontId="26" fillId="14" borderId="1" xfId="0" applyFont="1" applyFill="1" applyBorder="1" applyAlignment="1">
      <alignment horizontal="right"/>
    </xf>
    <xf numFmtId="0" fontId="2" fillId="0" borderId="0" xfId="0" applyFont="1" applyFill="1" applyBorder="1" applyAlignment="1">
      <alignment horizontal="center"/>
    </xf>
    <xf numFmtId="0" fontId="26" fillId="0" borderId="0" xfId="0" applyFont="1" applyFill="1" applyBorder="1" applyAlignment="1">
      <alignment horizontal="right"/>
    </xf>
    <xf numFmtId="0" fontId="4" fillId="0" borderId="0" xfId="0" applyFont="1" applyFill="1" applyBorder="1"/>
    <xf numFmtId="0" fontId="0" fillId="8" borderId="10" xfId="0" applyFill="1" applyBorder="1"/>
    <xf numFmtId="0" fontId="4" fillId="12" borderId="1" xfId="0" applyFont="1" applyFill="1" applyBorder="1" applyAlignment="1">
      <alignment horizontal="right"/>
    </xf>
    <xf numFmtId="0" fontId="26" fillId="0" borderId="7" xfId="0" applyFont="1" applyFill="1" applyBorder="1" applyAlignment="1">
      <alignment horizontal="right"/>
    </xf>
    <xf numFmtId="3" fontId="7" fillId="0" borderId="2" xfId="0" applyNumberFormat="1" applyFont="1" applyBorder="1" applyAlignment="1">
      <alignment horizontal="right"/>
    </xf>
    <xf numFmtId="0" fontId="4" fillId="12" borderId="7" xfId="0" applyFont="1" applyFill="1" applyBorder="1"/>
    <xf numFmtId="0" fontId="2" fillId="8" borderId="14" xfId="0" applyFont="1" applyFill="1" applyBorder="1" applyAlignment="1">
      <alignment horizontal="right"/>
    </xf>
    <xf numFmtId="0" fontId="0" fillId="8" borderId="15" xfId="0" applyFill="1" applyBorder="1"/>
    <xf numFmtId="0" fontId="26" fillId="14" borderId="7" xfId="0" applyFont="1" applyFill="1" applyBorder="1" applyAlignment="1">
      <alignment horizontal="right"/>
    </xf>
    <xf numFmtId="0" fontId="7" fillId="0" borderId="2" xfId="0" applyFont="1" applyBorder="1" applyAlignment="1">
      <alignment horizontal="right"/>
    </xf>
    <xf numFmtId="3" fontId="7" fillId="0" borderId="0" xfId="0" applyNumberFormat="1" applyFont="1" applyFill="1" applyBorder="1"/>
    <xf numFmtId="0" fontId="7" fillId="15" borderId="1" xfId="0" applyFont="1" applyFill="1" applyBorder="1"/>
    <xf numFmtId="3" fontId="7" fillId="15" borderId="1" xfId="0" applyNumberFormat="1" applyFont="1" applyFill="1" applyBorder="1"/>
    <xf numFmtId="0" fontId="7" fillId="15" borderId="2" xfId="0" applyFont="1" applyFill="1" applyBorder="1"/>
    <xf numFmtId="0" fontId="18" fillId="8" borderId="0" xfId="1" applyFont="1" applyFill="1" applyProtection="1">
      <protection locked="0"/>
    </xf>
    <xf numFmtId="0" fontId="13" fillId="8" borderId="0" xfId="0" applyFont="1" applyFill="1" applyBorder="1" applyAlignment="1" applyProtection="1">
      <alignment horizontal="center" vertical="center" wrapText="1"/>
      <protection locked="0"/>
    </xf>
    <xf numFmtId="0" fontId="13" fillId="8" borderId="6" xfId="0" applyFont="1" applyFill="1" applyBorder="1" applyAlignment="1" applyProtection="1">
      <alignment horizontal="center" vertical="center" wrapText="1"/>
      <protection locked="0"/>
    </xf>
    <xf numFmtId="3" fontId="12" fillId="12" borderId="1" xfId="0" applyNumberFormat="1" applyFont="1" applyFill="1" applyBorder="1" applyAlignment="1" applyProtection="1">
      <alignment horizontal="center" vertical="center" wrapText="1"/>
      <protection locked="0"/>
    </xf>
    <xf numFmtId="3" fontId="18" fillId="8" borderId="0" xfId="1" applyNumberFormat="1" applyFont="1" applyFill="1" applyProtection="1">
      <protection locked="0"/>
    </xf>
    <xf numFmtId="0" fontId="0" fillId="0" borderId="1" xfId="0" applyFill="1" applyBorder="1" applyAlignment="1">
      <alignment horizontal="center"/>
    </xf>
    <xf numFmtId="0" fontId="0" fillId="11" borderId="1" xfId="0" applyFill="1" applyBorder="1" applyAlignment="1">
      <alignment horizontal="center"/>
    </xf>
    <xf numFmtId="0" fontId="7" fillId="8" borderId="14" xfId="0" applyFont="1" applyFill="1" applyBorder="1"/>
    <xf numFmtId="165" fontId="0" fillId="0" borderId="2" xfId="4" applyNumberFormat="1" applyFont="1" applyBorder="1" applyAlignment="1">
      <alignment horizontal="center"/>
    </xf>
    <xf numFmtId="0" fontId="0" fillId="11" borderId="2" xfId="0" applyFill="1" applyBorder="1" applyAlignment="1">
      <alignment horizontal="center"/>
    </xf>
    <xf numFmtId="0" fontId="7" fillId="0" borderId="2" xfId="0" applyFont="1" applyBorder="1" applyAlignment="1">
      <alignment horizontal="center"/>
    </xf>
    <xf numFmtId="165" fontId="7" fillId="0" borderId="2" xfId="4" applyNumberFormat="1" applyFont="1" applyBorder="1" applyAlignment="1">
      <alignment horizontal="right"/>
    </xf>
    <xf numFmtId="166" fontId="7" fillId="0" borderId="2" xfId="5" applyNumberFormat="1" applyFont="1" applyBorder="1" applyAlignment="1">
      <alignment horizontal="center"/>
    </xf>
    <xf numFmtId="0" fontId="0" fillId="8" borderId="11" xfId="0" applyFill="1" applyBorder="1"/>
    <xf numFmtId="0" fontId="0" fillId="8" borderId="11" xfId="0" applyFill="1" applyBorder="1" applyAlignment="1">
      <alignment horizontal="center"/>
    </xf>
    <xf numFmtId="0" fontId="7" fillId="8" borderId="11" xfId="0" applyFont="1" applyFill="1" applyBorder="1"/>
    <xf numFmtId="0" fontId="7" fillId="8" borderId="11" xfId="0" applyFont="1" applyFill="1" applyBorder="1" applyAlignment="1">
      <alignment horizontal="right"/>
    </xf>
    <xf numFmtId="3" fontId="0" fillId="8" borderId="11" xfId="0" applyNumberFormat="1" applyFill="1" applyBorder="1"/>
    <xf numFmtId="0" fontId="0" fillId="8" borderId="12" xfId="0" applyFill="1" applyBorder="1"/>
    <xf numFmtId="0" fontId="0" fillId="13" borderId="2" xfId="0" applyFill="1" applyBorder="1"/>
    <xf numFmtId="3" fontId="0" fillId="13" borderId="2" xfId="0" applyNumberFormat="1" applyFill="1" applyBorder="1"/>
    <xf numFmtId="0" fontId="2" fillId="13" borderId="1" xfId="1" applyFont="1" applyFill="1" applyBorder="1" applyProtection="1">
      <protection locked="0"/>
    </xf>
    <xf numFmtId="0" fontId="2" fillId="13" borderId="1" xfId="0" applyFont="1" applyFill="1" applyBorder="1" applyAlignment="1">
      <alignment horizontal="center"/>
    </xf>
    <xf numFmtId="3" fontId="13" fillId="13" borderId="1" xfId="0" applyNumberFormat="1" applyFont="1" applyFill="1" applyBorder="1" applyAlignment="1" applyProtection="1">
      <alignment horizontal="center" vertical="center" wrapText="1"/>
      <protection locked="0"/>
    </xf>
    <xf numFmtId="0" fontId="0" fillId="13" borderId="7" xfId="0" applyFill="1" applyBorder="1"/>
    <xf numFmtId="3" fontId="0" fillId="8" borderId="15" xfId="0" applyNumberFormat="1" applyFill="1" applyBorder="1"/>
    <xf numFmtId="3" fontId="4" fillId="13" borderId="1" xfId="0" applyNumberFormat="1" applyFont="1" applyFill="1" applyBorder="1"/>
    <xf numFmtId="0" fontId="0" fillId="0" borderId="3" xfId="0" applyFill="1" applyBorder="1"/>
    <xf numFmtId="0" fontId="0" fillId="0" borderId="3" xfId="0" applyFill="1" applyBorder="1" applyAlignment="1">
      <alignment horizontal="center"/>
    </xf>
    <xf numFmtId="0" fontId="0" fillId="0" borderId="3" xfId="0" applyBorder="1" applyAlignment="1">
      <alignment horizontal="right"/>
    </xf>
    <xf numFmtId="0" fontId="4" fillId="13" borderId="1" xfId="0" applyFont="1" applyFill="1" applyBorder="1" applyAlignment="1">
      <alignment horizontal="center"/>
    </xf>
    <xf numFmtId="0" fontId="0" fillId="0" borderId="0" xfId="0" applyFill="1" applyAlignment="1">
      <alignment horizontal="center"/>
    </xf>
    <xf numFmtId="3" fontId="2" fillId="0" borderId="1" xfId="0" applyNumberFormat="1" applyFont="1" applyFill="1" applyBorder="1"/>
    <xf numFmtId="166" fontId="7" fillId="0" borderId="1" xfId="5" applyNumberFormat="1" applyFont="1" applyFill="1" applyBorder="1" applyAlignment="1">
      <alignment horizontal="center"/>
    </xf>
    <xf numFmtId="164" fontId="7" fillId="0" borderId="1" xfId="0" applyNumberFormat="1" applyFont="1" applyFill="1" applyBorder="1"/>
    <xf numFmtId="0" fontId="30" fillId="3" borderId="0" xfId="0" applyFont="1" applyFill="1"/>
    <xf numFmtId="0" fontId="30" fillId="0" borderId="1" xfId="0" applyFont="1" applyBorder="1"/>
    <xf numFmtId="0" fontId="30" fillId="3" borderId="1" xfId="0" applyFont="1" applyFill="1" applyBorder="1"/>
    <xf numFmtId="0" fontId="2" fillId="11" borderId="1" xfId="0" applyFont="1" applyFill="1" applyBorder="1" applyAlignment="1">
      <alignment horizontal="center"/>
    </xf>
    <xf numFmtId="0" fontId="4" fillId="11" borderId="1" xfId="0" applyFont="1" applyFill="1" applyBorder="1" applyAlignment="1">
      <alignment horizontal="center"/>
    </xf>
    <xf numFmtId="0" fontId="7" fillId="11" borderId="1" xfId="0" applyFont="1" applyFill="1" applyBorder="1" applyAlignment="1">
      <alignment horizontal="center"/>
    </xf>
    <xf numFmtId="0" fontId="0" fillId="11" borderId="3" xfId="0" applyFill="1" applyBorder="1"/>
    <xf numFmtId="0" fontId="26" fillId="7" borderId="1" xfId="0" applyFont="1" applyFill="1" applyBorder="1" applyAlignment="1">
      <alignment horizontal="center"/>
    </xf>
    <xf numFmtId="42" fontId="7" fillId="11" borderId="1" xfId="0" applyNumberFormat="1" applyFont="1" applyFill="1" applyBorder="1" applyAlignment="1">
      <alignment horizontal="center"/>
    </xf>
    <xf numFmtId="0" fontId="2" fillId="11" borderId="13" xfId="0" applyFont="1" applyFill="1" applyBorder="1" applyAlignment="1">
      <alignment horizontal="center"/>
    </xf>
    <xf numFmtId="0" fontId="0" fillId="0" borderId="0" xfId="0" applyAlignment="1"/>
    <xf numFmtId="0" fontId="31" fillId="0" borderId="0" xfId="0" applyFont="1"/>
    <xf numFmtId="0" fontId="0" fillId="0" borderId="16" xfId="0" applyBorder="1"/>
    <xf numFmtId="0" fontId="32" fillId="0" borderId="0" xfId="0" applyFont="1" applyAlignment="1">
      <alignment vertical="center"/>
    </xf>
    <xf numFmtId="0" fontId="32" fillId="0" borderId="0" xfId="0" applyFont="1"/>
    <xf numFmtId="0" fontId="0" fillId="6" borderId="0" xfId="0" applyFill="1" applyAlignment="1">
      <alignment horizontal="center"/>
    </xf>
    <xf numFmtId="9" fontId="0" fillId="0" borderId="0" xfId="0" applyNumberFormat="1"/>
    <xf numFmtId="1" fontId="0" fillId="0" borderId="0" xfId="0" applyNumberFormat="1"/>
    <xf numFmtId="0" fontId="7" fillId="8" borderId="3" xfId="0" applyFont="1" applyFill="1" applyBorder="1" applyAlignment="1">
      <alignment horizontal="center"/>
    </xf>
    <xf numFmtId="0" fontId="0" fillId="12" borderId="0" xfId="0" applyFill="1" applyAlignment="1">
      <alignment horizontal="center"/>
    </xf>
    <xf numFmtId="0" fontId="4" fillId="8" borderId="1" xfId="0" applyFont="1" applyFill="1" applyBorder="1" applyAlignment="1">
      <alignment horizontal="center"/>
    </xf>
    <xf numFmtId="0" fontId="4" fillId="12" borderId="7" xfId="0" applyFont="1" applyFill="1" applyBorder="1" applyAlignment="1">
      <alignment horizontal="center"/>
    </xf>
    <xf numFmtId="0" fontId="0" fillId="8" borderId="15" xfId="0" applyFill="1" applyBorder="1" applyAlignment="1">
      <alignment horizontal="center"/>
    </xf>
    <xf numFmtId="0" fontId="2" fillId="8" borderId="1" xfId="1" applyFont="1" applyFill="1" applyBorder="1" applyAlignment="1" applyProtection="1">
      <alignment horizontal="center" vertical="center" wrapText="1"/>
    </xf>
    <xf numFmtId="0" fontId="7" fillId="3" borderId="2" xfId="0" applyFont="1" applyFill="1" applyBorder="1" applyAlignment="1">
      <alignment horizontal="center"/>
    </xf>
    <xf numFmtId="0" fontId="0" fillId="0" borderId="10" xfId="0" applyBorder="1" applyAlignment="1">
      <alignment horizontal="center"/>
    </xf>
    <xf numFmtId="0" fontId="0" fillId="13" borderId="7" xfId="0" applyFill="1" applyBorder="1" applyAlignment="1">
      <alignment horizontal="center"/>
    </xf>
    <xf numFmtId="0" fontId="7" fillId="8" borderId="11" xfId="0" applyFont="1" applyFill="1" applyBorder="1" applyAlignment="1">
      <alignment horizontal="center"/>
    </xf>
    <xf numFmtId="14" fontId="12" fillId="12" borderId="1" xfId="0" applyNumberFormat="1" applyFont="1" applyFill="1" applyBorder="1" applyAlignment="1" applyProtection="1">
      <alignment horizontal="center" vertical="center" wrapText="1"/>
      <protection locked="0"/>
    </xf>
    <xf numFmtId="0" fontId="0" fillId="3" borderId="1" xfId="0" applyFill="1" applyBorder="1"/>
    <xf numFmtId="0" fontId="2" fillId="0" borderId="0" xfId="0" applyFont="1" applyAlignment="1">
      <alignment wrapText="1"/>
    </xf>
    <xf numFmtId="0" fontId="0" fillId="0" borderId="0" xfId="0" applyAlignment="1">
      <alignment wrapText="1"/>
    </xf>
    <xf numFmtId="9" fontId="0" fillId="0" borderId="0" xfId="0" applyNumberFormat="1" applyAlignment="1">
      <alignment wrapText="1"/>
    </xf>
    <xf numFmtId="0" fontId="0" fillId="16" borderId="1" xfId="0" applyFill="1" applyBorder="1"/>
    <xf numFmtId="0" fontId="0" fillId="17" borderId="1" xfId="0" applyFill="1" applyBorder="1"/>
    <xf numFmtId="0" fontId="0" fillId="18" borderId="1" xfId="0" applyFill="1" applyBorder="1"/>
    <xf numFmtId="0" fontId="0" fillId="19" borderId="1" xfId="0" applyFill="1" applyBorder="1"/>
    <xf numFmtId="0" fontId="33" fillId="0" borderId="0" xfId="0" applyFont="1" applyAlignment="1">
      <alignment horizontal="centerContinuous"/>
    </xf>
    <xf numFmtId="9" fontId="33" fillId="0" borderId="0" xfId="0" applyNumberFormat="1" applyFont="1" applyAlignment="1">
      <alignment horizontal="centerContinuous"/>
    </xf>
    <xf numFmtId="0" fontId="2" fillId="20" borderId="18" xfId="0" applyFont="1" applyFill="1" applyBorder="1"/>
    <xf numFmtId="0" fontId="0" fillId="12" borderId="2" xfId="0" applyFill="1" applyBorder="1"/>
    <xf numFmtId="0" fontId="4" fillId="0" borderId="19" xfId="0" applyFont="1" applyBorder="1" applyAlignment="1">
      <alignment horizontal="center"/>
    </xf>
    <xf numFmtId="9" fontId="0" fillId="0" borderId="0" xfId="0" applyNumberFormat="1" applyAlignment="1">
      <alignment horizontal="center"/>
    </xf>
    <xf numFmtId="9" fontId="0" fillId="18" borderId="21" xfId="0" applyNumberFormat="1" applyFill="1" applyBorder="1" applyAlignment="1">
      <alignment horizontal="center"/>
    </xf>
    <xf numFmtId="9" fontId="4" fillId="0" borderId="22" xfId="0" applyNumberFormat="1" applyFont="1" applyBorder="1" applyAlignment="1">
      <alignment horizontal="center"/>
    </xf>
    <xf numFmtId="9" fontId="0" fillId="12" borderId="17" xfId="0" applyNumberFormat="1" applyFill="1" applyBorder="1" applyAlignment="1">
      <alignment horizontal="center"/>
    </xf>
    <xf numFmtId="9" fontId="0" fillId="12" borderId="23" xfId="0" applyNumberFormat="1" applyFill="1" applyBorder="1" applyAlignment="1">
      <alignment horizontal="center"/>
    </xf>
    <xf numFmtId="9" fontId="0" fillId="12" borderId="21" xfId="0" applyNumberFormat="1" applyFill="1" applyBorder="1" applyAlignment="1">
      <alignment horizontal="center"/>
    </xf>
    <xf numFmtId="9" fontId="0" fillId="16" borderId="23" xfId="0" applyNumberFormat="1" applyFill="1" applyBorder="1" applyAlignment="1">
      <alignment horizontal="center"/>
    </xf>
    <xf numFmtId="9" fontId="0" fillId="16" borderId="21" xfId="0" applyNumberFormat="1" applyFill="1" applyBorder="1" applyAlignment="1">
      <alignment horizontal="center"/>
    </xf>
    <xf numFmtId="9" fontId="0" fillId="17" borderId="24" xfId="0" applyNumberFormat="1" applyFill="1" applyBorder="1" applyAlignment="1">
      <alignment horizontal="center"/>
    </xf>
    <xf numFmtId="9" fontId="0" fillId="18" borderId="23" xfId="0" applyNumberFormat="1" applyFill="1" applyBorder="1" applyAlignment="1">
      <alignment horizontal="center"/>
    </xf>
    <xf numFmtId="9" fontId="0" fillId="19" borderId="24" xfId="0" applyNumberFormat="1" applyFill="1" applyBorder="1" applyAlignment="1">
      <alignment horizontal="center"/>
    </xf>
    <xf numFmtId="9" fontId="0" fillId="0" borderId="24" xfId="0" applyNumberFormat="1" applyBorder="1" applyAlignment="1">
      <alignment horizontal="center"/>
    </xf>
    <xf numFmtId="9" fontId="0" fillId="20" borderId="25" xfId="0" applyNumberFormat="1" applyFill="1" applyBorder="1" applyAlignment="1">
      <alignment horizontal="center"/>
    </xf>
    <xf numFmtId="9" fontId="0" fillId="18" borderId="20" xfId="0" applyNumberFormat="1" applyFill="1" applyBorder="1" applyAlignment="1">
      <alignment horizontal="center"/>
    </xf>
    <xf numFmtId="9" fontId="0" fillId="16" borderId="27" xfId="0" applyNumberFormat="1" applyFill="1" applyBorder="1" applyAlignment="1">
      <alignment horizontal="center"/>
    </xf>
    <xf numFmtId="9" fontId="0" fillId="12" borderId="26" xfId="0" applyNumberFormat="1" applyFill="1" applyBorder="1" applyAlignment="1">
      <alignment horizontal="center"/>
    </xf>
    <xf numFmtId="9" fontId="0" fillId="12" borderId="1" xfId="0" applyNumberFormat="1" applyFill="1" applyBorder="1" applyAlignment="1">
      <alignment horizontal="center"/>
    </xf>
    <xf numFmtId="9" fontId="0" fillId="16" borderId="1" xfId="0" applyNumberFormat="1" applyFill="1" applyBorder="1" applyAlignment="1">
      <alignment horizontal="center"/>
    </xf>
    <xf numFmtId="9" fontId="0" fillId="17" borderId="1" xfId="0" applyNumberFormat="1" applyFill="1" applyBorder="1" applyAlignment="1">
      <alignment horizontal="center"/>
    </xf>
    <xf numFmtId="9" fontId="0" fillId="18" borderId="1" xfId="0" applyNumberFormat="1" applyFill="1" applyBorder="1" applyAlignment="1">
      <alignment horizontal="center"/>
    </xf>
    <xf numFmtId="9" fontId="0" fillId="19" borderId="1" xfId="0" applyNumberFormat="1" applyFill="1" applyBorder="1" applyAlignment="1">
      <alignment horizontal="center"/>
    </xf>
    <xf numFmtId="9" fontId="0" fillId="0" borderId="1" xfId="0" applyNumberFormat="1" applyBorder="1" applyAlignment="1">
      <alignment horizontal="center"/>
    </xf>
    <xf numFmtId="9" fontId="0" fillId="20" borderId="18" xfId="0" applyNumberFormat="1" applyFill="1" applyBorder="1" applyAlignment="1">
      <alignment horizontal="center"/>
    </xf>
    <xf numFmtId="0" fontId="0" fillId="12" borderId="12" xfId="0" applyFill="1" applyBorder="1" applyAlignment="1">
      <alignment horizontal="center"/>
    </xf>
    <xf numFmtId="0" fontId="0" fillId="12" borderId="3" xfId="0" applyFill="1" applyBorder="1" applyAlignment="1">
      <alignment horizontal="center"/>
    </xf>
    <xf numFmtId="1" fontId="0" fillId="16" borderId="3" xfId="0" applyNumberFormat="1" applyFill="1" applyBorder="1" applyAlignment="1">
      <alignment horizontal="center"/>
    </xf>
    <xf numFmtId="0" fontId="0" fillId="16" borderId="3" xfId="0" applyFill="1" applyBorder="1" applyAlignment="1">
      <alignment horizontal="center"/>
    </xf>
    <xf numFmtId="0" fontId="0" fillId="17" borderId="3" xfId="0" applyFill="1" applyBorder="1" applyAlignment="1">
      <alignment horizontal="center"/>
    </xf>
    <xf numFmtId="1" fontId="0" fillId="18" borderId="3" xfId="0" applyNumberFormat="1" applyFill="1" applyBorder="1" applyAlignment="1">
      <alignment horizontal="center"/>
    </xf>
    <xf numFmtId="0" fontId="0" fillId="18" borderId="3" xfId="0" applyFill="1" applyBorder="1" applyAlignment="1">
      <alignment horizontal="center"/>
    </xf>
    <xf numFmtId="0" fontId="0" fillId="19" borderId="3" xfId="0" applyFill="1" applyBorder="1" applyAlignment="1">
      <alignment horizontal="center"/>
    </xf>
    <xf numFmtId="0" fontId="0" fillId="20" borderId="28" xfId="0" applyFill="1" applyBorder="1" applyAlignment="1">
      <alignment horizontal="center"/>
    </xf>
    <xf numFmtId="0" fontId="4" fillId="0" borderId="16" xfId="0" applyFont="1" applyBorder="1"/>
    <xf numFmtId="0" fontId="0" fillId="12" borderId="29" xfId="0" applyFill="1" applyBorder="1"/>
    <xf numFmtId="0" fontId="0" fillId="12" borderId="30" xfId="0" applyFill="1" applyBorder="1"/>
    <xf numFmtId="0" fontId="0" fillId="16" borderId="30" xfId="0" applyFill="1" applyBorder="1"/>
    <xf numFmtId="0" fontId="0" fillId="17" borderId="30" xfId="0" applyFill="1" applyBorder="1"/>
    <xf numFmtId="0" fontId="0" fillId="18" borderId="30" xfId="0" applyFill="1" applyBorder="1"/>
    <xf numFmtId="0" fontId="0" fillId="19" borderId="30" xfId="0" applyFill="1" applyBorder="1"/>
    <xf numFmtId="0" fontId="0" fillId="0" borderId="30" xfId="0" applyBorder="1"/>
    <xf numFmtId="0" fontId="0" fillId="20" borderId="31" xfId="0" applyFill="1" applyBorder="1"/>
    <xf numFmtId="9" fontId="2" fillId="0" borderId="0" xfId="0" applyNumberFormat="1" applyFont="1" applyAlignment="1">
      <alignment wrapText="1"/>
    </xf>
    <xf numFmtId="0" fontId="2" fillId="0" borderId="0" xfId="0" applyFont="1" applyAlignment="1">
      <alignment horizontal="center" wrapText="1"/>
    </xf>
    <xf numFmtId="0" fontId="0" fillId="0" borderId="0" xfId="0" applyAlignment="1">
      <alignment horizontal="center" wrapText="1"/>
    </xf>
    <xf numFmtId="9" fontId="0" fillId="0" borderId="0" xfId="0" applyNumberFormat="1" applyAlignment="1">
      <alignment horizontal="center" wrapText="1"/>
    </xf>
    <xf numFmtId="0" fontId="34" fillId="0" borderId="0" xfId="0" applyFont="1" applyAlignment="1">
      <alignment horizontal="left" vertical="center" indent="4"/>
    </xf>
    <xf numFmtId="0" fontId="4" fillId="0" borderId="8" xfId="0" applyFont="1" applyBorder="1" applyAlignment="1">
      <alignment horizontal="center"/>
    </xf>
    <xf numFmtId="0" fontId="4" fillId="0" borderId="0" xfId="0" applyFont="1" applyAlignment="1">
      <alignment horizontal="centerContinuous"/>
    </xf>
    <xf numFmtId="0" fontId="4" fillId="0" borderId="0" xfId="0" applyFont="1" applyAlignment="1">
      <alignment horizontal="center"/>
    </xf>
    <xf numFmtId="0" fontId="0" fillId="0" borderId="0" xfId="0" applyAlignment="1">
      <alignment horizontal="centerContinuous"/>
    </xf>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xf numFmtId="0" fontId="4" fillId="0" borderId="2" xfId="0" applyFont="1" applyBorder="1"/>
    <xf numFmtId="0" fontId="4" fillId="0" borderId="14" xfId="0" applyFont="1" applyBorder="1" applyAlignment="1">
      <alignment horizontal="center"/>
    </xf>
    <xf numFmtId="0" fontId="0" fillId="0" borderId="12" xfId="0" applyBorder="1" applyAlignment="1">
      <alignment horizontal="center"/>
    </xf>
    <xf numFmtId="0" fontId="2" fillId="4" borderId="1" xfId="0" applyFont="1" applyFill="1" applyBorder="1" applyAlignment="1">
      <alignment horizontal="center"/>
    </xf>
    <xf numFmtId="0" fontId="0" fillId="4" borderId="1" xfId="0" applyFill="1" applyBorder="1" applyAlignment="1">
      <alignment horizontal="center"/>
    </xf>
    <xf numFmtId="3" fontId="0" fillId="4" borderId="1" xfId="0" applyNumberFormat="1" applyFill="1" applyBorder="1" applyAlignment="1">
      <alignment horizontal="center"/>
    </xf>
    <xf numFmtId="0" fontId="0" fillId="4" borderId="0" xfId="0" applyFill="1"/>
    <xf numFmtId="0" fontId="1" fillId="4" borderId="1" xfId="6" applyFill="1" applyBorder="1" applyAlignment="1">
      <alignment horizontal="center"/>
    </xf>
    <xf numFmtId="0" fontId="1" fillId="4" borderId="1" xfId="6" applyFill="1" applyBorder="1"/>
    <xf numFmtId="0" fontId="4" fillId="0" borderId="2" xfId="0" applyFont="1" applyBorder="1" applyAlignment="1">
      <alignment horizontal="center"/>
    </xf>
    <xf numFmtId="0" fontId="0" fillId="4" borderId="15" xfId="0" applyFill="1" applyBorder="1"/>
    <xf numFmtId="0" fontId="0" fillId="4" borderId="1" xfId="0" applyFill="1" applyBorder="1"/>
    <xf numFmtId="0" fontId="4" fillId="4" borderId="1" xfId="0" applyFont="1" applyFill="1" applyBorder="1"/>
    <xf numFmtId="0" fontId="2" fillId="4" borderId="1" xfId="0" applyFont="1" applyFill="1" applyBorder="1"/>
    <xf numFmtId="0" fontId="0" fillId="0" borderId="8" xfId="0" applyFill="1" applyBorder="1"/>
    <xf numFmtId="0" fontId="4" fillId="0" borderId="1" xfId="0" applyFont="1" applyFill="1" applyBorder="1" applyAlignment="1">
      <alignment horizontal="center"/>
    </xf>
    <xf numFmtId="0" fontId="4" fillId="4" borderId="1" xfId="0" applyFont="1" applyFill="1" applyBorder="1" applyAlignment="1">
      <alignment horizontal="center"/>
    </xf>
    <xf numFmtId="0" fontId="4" fillId="4" borderId="2" xfId="0" applyFont="1" applyFill="1" applyBorder="1"/>
    <xf numFmtId="0" fontId="1" fillId="0" borderId="1" xfId="6" applyFill="1" applyBorder="1" applyAlignment="1">
      <alignment horizontal="center"/>
    </xf>
    <xf numFmtId="0" fontId="0" fillId="4" borderId="0" xfId="0" applyFill="1" applyAlignment="1">
      <alignment horizontal="center"/>
    </xf>
    <xf numFmtId="0" fontId="0" fillId="4" borderId="0" xfId="0" applyFill="1" applyBorder="1"/>
    <xf numFmtId="0" fontId="0" fillId="4" borderId="10" xfId="0" applyFill="1" applyBorder="1"/>
    <xf numFmtId="0" fontId="0" fillId="4" borderId="3" xfId="0" applyFill="1" applyBorder="1"/>
    <xf numFmtId="0" fontId="0" fillId="4" borderId="14" xfId="0" applyFill="1" applyBorder="1"/>
    <xf numFmtId="0" fontId="1" fillId="4" borderId="1" xfId="6" applyFont="1" applyFill="1" applyBorder="1" applyAlignment="1">
      <alignment horizontal="center"/>
    </xf>
    <xf numFmtId="0" fontId="0" fillId="4" borderId="8" xfId="0" applyFill="1" applyBorder="1" applyAlignment="1">
      <alignment horizontal="center"/>
    </xf>
    <xf numFmtId="0" fontId="0" fillId="4" borderId="14" xfId="0" applyFill="1" applyBorder="1" applyAlignment="1">
      <alignment horizontal="center"/>
    </xf>
    <xf numFmtId="0" fontId="2" fillId="4" borderId="15" xfId="0" applyFont="1" applyFill="1" applyBorder="1"/>
    <xf numFmtId="14" fontId="12" fillId="12" borderId="0" xfId="0" applyNumberFormat="1" applyFont="1" applyFill="1" applyBorder="1" applyAlignment="1" applyProtection="1">
      <alignment horizontal="center" vertical="center" wrapText="1"/>
      <protection locked="0"/>
    </xf>
    <xf numFmtId="0" fontId="16" fillId="12" borderId="0" xfId="2" applyFont="1" applyFill="1" applyBorder="1" applyAlignment="1" applyProtection="1">
      <alignment horizontal="center" vertical="center" wrapText="1"/>
      <protection locked="0"/>
    </xf>
    <xf numFmtId="0" fontId="2" fillId="12" borderId="0" xfId="0" applyFont="1" applyFill="1" applyAlignment="1">
      <alignment horizontal="center"/>
    </xf>
    <xf numFmtId="0" fontId="7" fillId="12" borderId="0" xfId="0" applyFont="1" applyFill="1" applyBorder="1" applyAlignment="1">
      <alignment horizontal="center"/>
    </xf>
    <xf numFmtId="0" fontId="0" fillId="12" borderId="0" xfId="0" applyFill="1" applyBorder="1" applyAlignment="1">
      <alignment horizontal="center"/>
    </xf>
    <xf numFmtId="0" fontId="2" fillId="12" borderId="0" xfId="0" applyFont="1" applyFill="1" applyBorder="1" applyAlignment="1">
      <alignment horizontal="center"/>
    </xf>
    <xf numFmtId="0" fontId="4" fillId="12" borderId="14" xfId="0" applyFont="1" applyFill="1" applyBorder="1"/>
    <xf numFmtId="3" fontId="0" fillId="12" borderId="14" xfId="0" applyNumberFormat="1" applyFill="1" applyBorder="1"/>
    <xf numFmtId="0" fontId="4" fillId="12" borderId="4" xfId="0" applyFont="1" applyFill="1" applyBorder="1"/>
    <xf numFmtId="0" fontId="0" fillId="21" borderId="0" xfId="0" applyFill="1"/>
    <xf numFmtId="0" fontId="23" fillId="12" borderId="1" xfId="2" applyFont="1" applyFill="1" applyBorder="1" applyAlignment="1" applyProtection="1">
      <alignment horizontal="center" vertical="center" wrapText="1"/>
      <protection locked="0"/>
    </xf>
    <xf numFmtId="0" fontId="2" fillId="12" borderId="1" xfId="0" applyFont="1" applyFill="1" applyBorder="1"/>
    <xf numFmtId="0" fontId="4" fillId="0" borderId="1" xfId="0" applyFont="1" applyBorder="1" applyAlignment="1">
      <alignment horizontal="center"/>
    </xf>
    <xf numFmtId="0" fontId="2" fillId="3" borderId="2" xfId="0" applyFont="1" applyFill="1" applyBorder="1"/>
    <xf numFmtId="0" fontId="0" fillId="3" borderId="3" xfId="0" applyFill="1" applyBorder="1"/>
    <xf numFmtId="14" fontId="0" fillId="3" borderId="1" xfId="0" applyNumberFormat="1" applyFill="1" applyBorder="1"/>
    <xf numFmtId="0" fontId="0" fillId="3" borderId="1" xfId="0" applyFill="1" applyBorder="1" applyAlignment="1">
      <alignment horizontal="center"/>
    </xf>
    <xf numFmtId="0" fontId="0" fillId="3" borderId="1" xfId="0" applyFill="1" applyBorder="1" applyAlignment="1"/>
    <xf numFmtId="0" fontId="2" fillId="4" borderId="3" xfId="0" applyFont="1" applyFill="1" applyBorder="1" applyAlignment="1">
      <alignment horizontal="center"/>
    </xf>
    <xf numFmtId="0" fontId="1" fillId="4" borderId="3" xfId="6" applyFill="1" applyBorder="1" applyAlignment="1">
      <alignment horizontal="center"/>
    </xf>
    <xf numFmtId="0" fontId="13" fillId="0" borderId="0" xfId="0" applyFont="1" applyAlignment="1"/>
    <xf numFmtId="0" fontId="13" fillId="4" borderId="9" xfId="0" applyFont="1" applyFill="1" applyBorder="1" applyAlignment="1">
      <alignment horizontal="left" vertical="center"/>
    </xf>
    <xf numFmtId="0" fontId="0" fillId="0" borderId="0" xfId="0" applyAlignment="1">
      <alignment horizontal="left" vertical="center"/>
    </xf>
    <xf numFmtId="0" fontId="13" fillId="4" borderId="0" xfId="0" applyFont="1" applyFill="1" applyBorder="1" applyAlignment="1">
      <alignment horizontal="left" vertical="center"/>
    </xf>
    <xf numFmtId="0" fontId="0" fillId="0" borderId="10" xfId="0" applyBorder="1" applyAlignment="1">
      <alignment horizontal="left" vertical="center"/>
    </xf>
    <xf numFmtId="0" fontId="13" fillId="0" borderId="9" xfId="0" applyFont="1" applyFill="1" applyBorder="1" applyAlignment="1">
      <alignment horizontal="left" vertical="center"/>
    </xf>
    <xf numFmtId="0" fontId="0" fillId="0" borderId="0" xfId="0" applyFill="1" applyAlignment="1">
      <alignment horizontal="left" vertical="center"/>
    </xf>
    <xf numFmtId="0" fontId="13" fillId="0" borderId="0" xfId="0" applyFont="1" applyFill="1" applyBorder="1" applyAlignment="1">
      <alignment horizontal="left" vertical="center"/>
    </xf>
    <xf numFmtId="0" fontId="0" fillId="0" borderId="10" xfId="0" applyFill="1" applyBorder="1" applyAlignment="1">
      <alignment horizontal="left" vertical="center"/>
    </xf>
    <xf numFmtId="0" fontId="0" fillId="0" borderId="0" xfId="0" applyAlignment="1"/>
    <xf numFmtId="0" fontId="13" fillId="4" borderId="9" xfId="0" applyFont="1" applyFill="1" applyBorder="1" applyAlignment="1">
      <alignment horizontal="left" vertical="center" wrapText="1"/>
    </xf>
    <xf numFmtId="0" fontId="13" fillId="4" borderId="0"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4" borderId="0" xfId="0" applyFill="1" applyAlignment="1">
      <alignment horizontal="left" vertical="center" wrapText="1"/>
    </xf>
    <xf numFmtId="0" fontId="0" fillId="4" borderId="10" xfId="0"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0" fillId="4" borderId="0" xfId="0" applyFill="1" applyAlignment="1">
      <alignment horizontal="left" vertical="center"/>
    </xf>
    <xf numFmtId="0" fontId="2" fillId="4" borderId="0" xfId="0" applyFont="1" applyFill="1" applyBorder="1" applyAlignment="1">
      <alignment vertical="center"/>
    </xf>
    <xf numFmtId="0" fontId="0" fillId="4" borderId="0" xfId="0" applyFill="1" applyBorder="1" applyAlignment="1">
      <alignment vertical="center"/>
    </xf>
    <xf numFmtId="0" fontId="19" fillId="0" borderId="0" xfId="0" applyFont="1" applyAlignment="1"/>
    <xf numFmtId="0" fontId="6" fillId="0" borderId="9"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1" xfId="0" applyFont="1" applyBorder="1" applyAlignment="1">
      <alignment horizontal="center"/>
    </xf>
    <xf numFmtId="0" fontId="0" fillId="0" borderId="4" xfId="0" applyBorder="1" applyAlignment="1"/>
    <xf numFmtId="0" fontId="0" fillId="0" borderId="5" xfId="0" applyBorder="1" applyAlignment="1"/>
    <xf numFmtId="0" fontId="19" fillId="0" borderId="5" xfId="0" applyFont="1" applyBorder="1" applyAlignment="1">
      <alignment horizontal="center"/>
    </xf>
    <xf numFmtId="0" fontId="21" fillId="0" borderId="0" xfId="0" applyFont="1" applyBorder="1" applyAlignment="1">
      <alignment horizontal="center"/>
    </xf>
    <xf numFmtId="0" fontId="21" fillId="0" borderId="11"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0" xfId="0" applyFont="1" applyBorder="1" applyAlignment="1"/>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2" fillId="4" borderId="14" xfId="0" applyFont="1" applyFill="1" applyBorder="1" applyAlignment="1">
      <alignment horizontal="left"/>
    </xf>
    <xf numFmtId="0" fontId="0" fillId="4" borderId="3" xfId="0" applyFill="1" applyBorder="1" applyAlignment="1">
      <alignment horizontal="left"/>
    </xf>
    <xf numFmtId="0" fontId="4" fillId="0" borderId="1" xfId="0" applyFont="1" applyBorder="1" applyAlignment="1">
      <alignment horizontal="center"/>
    </xf>
    <xf numFmtId="0" fontId="4" fillId="0" borderId="1" xfId="0" applyFont="1" applyBorder="1" applyAlignment="1"/>
    <xf numFmtId="0" fontId="4" fillId="0" borderId="14" xfId="0" applyFont="1" applyBorder="1" applyAlignment="1">
      <alignment horizontal="center"/>
    </xf>
    <xf numFmtId="0" fontId="4" fillId="0" borderId="15" xfId="0" applyFont="1" applyBorder="1" applyAlignment="1">
      <alignment horizontal="center"/>
    </xf>
    <xf numFmtId="0" fontId="4" fillId="0" borderId="15" xfId="0" applyFont="1" applyBorder="1" applyAlignment="1"/>
    <xf numFmtId="0" fontId="0" fillId="0" borderId="14" xfId="0" applyBorder="1" applyAlignment="1"/>
    <xf numFmtId="0" fontId="0" fillId="0" borderId="3" xfId="0" applyBorder="1" applyAlignment="1"/>
    <xf numFmtId="0" fontId="0" fillId="0" borderId="3" xfId="0" applyBorder="1" applyAlignment="1">
      <alignment horizontal="center"/>
    </xf>
    <xf numFmtId="0" fontId="0" fillId="0" borderId="12" xfId="0" applyBorder="1" applyAlignment="1">
      <alignment horizontal="center"/>
    </xf>
    <xf numFmtId="0" fontId="2" fillId="4" borderId="14" xfId="0" applyFont="1" applyFill="1" applyBorder="1" applyAlignment="1"/>
    <xf numFmtId="0" fontId="0" fillId="4" borderId="3" xfId="0" applyFill="1" applyBorder="1" applyAlignment="1"/>
    <xf numFmtId="0" fontId="6" fillId="5" borderId="4" xfId="0" applyFont="1" applyFill="1" applyBorder="1" applyAlignment="1">
      <alignment horizontal="center"/>
    </xf>
    <xf numFmtId="0" fontId="6" fillId="5" borderId="5" xfId="0" applyFont="1" applyFill="1" applyBorder="1" applyAlignment="1">
      <alignment horizontal="center"/>
    </xf>
    <xf numFmtId="0" fontId="6" fillId="5" borderId="6" xfId="0" applyFont="1" applyFill="1" applyBorder="1" applyAlignment="1">
      <alignment horizontal="center"/>
    </xf>
    <xf numFmtId="0" fontId="6" fillId="5" borderId="9" xfId="0" applyFont="1" applyFill="1" applyBorder="1" applyAlignment="1">
      <alignment horizontal="center"/>
    </xf>
    <xf numFmtId="0" fontId="6" fillId="5" borderId="0" xfId="0" applyFont="1" applyFill="1" applyBorder="1" applyAlignment="1">
      <alignment horizontal="center"/>
    </xf>
    <xf numFmtId="0" fontId="6" fillId="5" borderId="10" xfId="0" applyFont="1" applyFill="1" applyBorder="1" applyAlignment="1">
      <alignment horizontal="center"/>
    </xf>
    <xf numFmtId="0" fontId="6" fillId="5" borderId="8"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cellXfs>
  <cellStyles count="7">
    <cellStyle name="Comma" xfId="4" builtinId="3"/>
    <cellStyle name="Currency" xfId="5" builtinId="4"/>
    <cellStyle name="Hyperlink" xfId="3" builtinId="8"/>
    <cellStyle name="Normal" xfId="0" builtinId="0"/>
    <cellStyle name="Normal 10 5" xfId="2"/>
    <cellStyle name="Normal 2" xfId="6"/>
    <cellStyle name="Normal 2 2" xfId="1"/>
  </cellStyles>
  <dxfs count="282">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tint="-0.34998626667073579"/>
        </patternFill>
      </fill>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solid">
          <fgColor indexed="64"/>
          <bgColor theme="0" tint="-0.34998626667073579"/>
        </patternFill>
      </fill>
    </dxf>
    <dxf>
      <fill>
        <patternFill patternType="solid">
          <fgColor indexed="64"/>
          <bgColor theme="0" tint="-0.34998626667073579"/>
        </patternFill>
      </fill>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right/>
        <top/>
        <bottom/>
      </border>
    </dxf>
    <dxf>
      <numFmt numFmtId="19" formatCode="m/d/yyyy"/>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9" formatCode="m/d/yyyy"/>
      <border diagonalUp="0" diagonalDown="0" outline="0">
        <left/>
        <right/>
        <top/>
        <bottom/>
      </border>
    </dxf>
    <dxf>
      <border outline="0">
        <bottom style="thin">
          <color indexed="64"/>
        </bottom>
      </border>
    </dxf>
    <dxf>
      <font>
        <b/>
        <i val="0"/>
        <strike val="0"/>
        <condense val="0"/>
        <extend val="0"/>
        <outline val="0"/>
        <shadow val="0"/>
        <u val="none"/>
        <vertAlign val="baseline"/>
        <sz val="10"/>
        <color auto="1"/>
        <name val="Arial"/>
        <scheme val="none"/>
      </font>
      <numFmt numFmtId="164" formatCode="&quot;$&quot;#,##0.00"/>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border diagonalUp="0" diagonalDown="0" outline="0">
        <left/>
        <right/>
        <top/>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numFmt numFmtId="164" formatCode="&quot;$&quot;#,##0.0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64" formatCode="&quot;$&quot;#,##0.00"/>
      <border diagonalUp="0" diagonalDown="0" outline="0">
        <left/>
        <right/>
        <top/>
        <bottom/>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border diagonalUp="0" diagonalDown="0" outline="0">
        <left/>
        <right/>
        <top/>
        <bottom/>
      </border>
    </dxf>
    <dxf>
      <numFmt numFmtId="19" formatCode="m/d/yyyy"/>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auto="1"/>
        <name val="Arial"/>
        <scheme val="none"/>
      </font>
      <numFmt numFmtId="19" formatCode="m/d/yyyy"/>
      <border diagonalUp="0" diagonalDown="0" outline="0">
        <left/>
        <right/>
        <top/>
        <bottom/>
      </border>
    </dxf>
    <dxf>
      <border outline="0">
        <bottom style="thin">
          <color indexed="64"/>
        </bottom>
      </border>
    </dxf>
    <dxf>
      <font>
        <b/>
        <i val="0"/>
        <strike val="0"/>
        <condense val="0"/>
        <extend val="0"/>
        <outline val="0"/>
        <shadow val="0"/>
        <u val="none"/>
        <vertAlign val="baseline"/>
        <sz val="10"/>
        <color auto="1"/>
        <name val="Arial"/>
        <scheme val="none"/>
      </font>
      <numFmt numFmtId="164" formatCode="&quot;$&quot;#,##0.00"/>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i val="0"/>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outline="0">
        <left style="thin">
          <color indexed="64"/>
        </left>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right style="thin">
          <color indexed="64"/>
        </right>
        <top style="thin">
          <color indexed="64"/>
        </top>
        <bottom style="thin">
          <color indexed="64"/>
        </bottom>
        <vertical/>
        <horizontal/>
      </border>
    </dxf>
    <dxf>
      <numFmt numFmtId="0" formatCode="General"/>
      <border diagonalUp="0" diagonalDown="0" outline="0">
        <left/>
        <right style="thin">
          <color indexed="64"/>
        </right>
        <top/>
        <bottom style="thin">
          <color indexed="64"/>
        </bottom>
      </border>
    </dxf>
    <dxf>
      <border diagonalUp="0" diagonalDown="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general"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right style="thin">
          <color indexed="64"/>
        </right>
        <top style="thin">
          <color indexed="64"/>
        </top>
        <bottom style="thin">
          <color indexed="64"/>
        </bottom>
        <vertical/>
        <horizontal/>
      </border>
    </dxf>
    <dxf>
      <numFmt numFmtId="0" formatCode="General"/>
      <border diagonalUp="0" diagonalDown="0" outline="0">
        <left/>
        <right style="thin">
          <color indexed="64"/>
        </right>
        <top/>
        <bottom style="thin">
          <color indexed="64"/>
        </bottom>
      </border>
    </dxf>
    <dxf>
      <border diagonalUp="0" diagonalDown="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diagonalUp="0" diagonalDown="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right style="thin">
          <color indexed="64"/>
        </right>
        <top style="thin">
          <color indexed="64"/>
        </top>
        <bottom style="thin">
          <color indexed="64"/>
        </bottom>
        <vertical/>
        <horizontal/>
      </border>
    </dxf>
    <dxf>
      <numFmt numFmtId="0" formatCode="General"/>
      <border diagonalUp="0" diagonalDown="0" outline="0">
        <left/>
        <right style="thin">
          <color indexed="64"/>
        </right>
        <top/>
        <bottom style="thin">
          <color indexed="64"/>
        </bottom>
      </border>
    </dxf>
    <dxf>
      <border diagonalUp="0" diagonalDown="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right"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font>
        <strike val="0"/>
        <outline val="0"/>
        <shadow val="0"/>
        <u val="none"/>
        <vertAlign val="baseline"/>
        <name val="Arial"/>
        <scheme val="none"/>
      </font>
      <border diagonalUp="0" diagonalDown="0" outline="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font>
        <strike val="0"/>
        <outline val="0"/>
        <shadow val="0"/>
        <u val="none"/>
        <vertAlign val="baseline"/>
        <name val="Arial"/>
        <scheme val="none"/>
      </font>
      <border diagonalUp="0" diagonalDown="0" outline="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font>
        <strike val="0"/>
        <outline val="0"/>
        <shadow val="0"/>
        <u val="none"/>
        <vertAlign val="baseline"/>
        <name val="Arial"/>
        <scheme val="none"/>
      </font>
      <numFmt numFmtId="0" formatCode="General"/>
      <border diagonalUp="0" diagonalDown="0" outline="0">
        <left style="thin">
          <color indexed="64"/>
        </left>
        <right style="thin">
          <color indexed="64"/>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right/>
        <top/>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style="thin">
          <color indexed="64"/>
        </left>
        <right style="thin">
          <color indexed="64"/>
        </right>
        <top style="thin">
          <color indexed="64"/>
        </top>
        <bottom style="thin">
          <color indexed="64"/>
        </bottom>
      </border>
    </dxf>
    <dxf>
      <numFmt numFmtId="0" formatCode="General"/>
      <border diagonalUp="0" diagonalDown="0" outline="0">
        <left style="thin">
          <color indexed="64"/>
        </left>
        <right style="thin">
          <color indexed="64"/>
        </right>
        <top/>
        <bottom style="thin">
          <color indexed="64"/>
        </bottom>
      </border>
    </dxf>
    <dxf>
      <border diagonalUp="0" diagonalDown="0">
        <left/>
        <right style="thin">
          <color indexed="64"/>
        </right>
        <top style="thin">
          <color indexed="64"/>
        </top>
        <bottom style="thin">
          <color indexed="64"/>
        </bottom>
        <vertical/>
        <horizontal/>
      </border>
    </dxf>
    <dxf>
      <numFmt numFmtId="0" formatCode="General"/>
      <border diagonalUp="0" diagonalDown="0" outline="0">
        <left/>
        <right style="thin">
          <color indexed="64"/>
        </right>
        <top/>
        <bottom style="thin">
          <color indexed="64"/>
        </bottom>
      </border>
    </dxf>
    <dxf>
      <border diagonalUp="0" diagonalDown="0">
        <left/>
        <right style="thin">
          <color indexed="64"/>
        </right>
        <top style="thin">
          <color indexed="64"/>
        </top>
        <bottom style="thin">
          <color indexed="64"/>
        </bottom>
      </border>
    </dxf>
    <dxf>
      <numFmt numFmtId="0" formatCode="General"/>
      <border diagonalUp="0" diagonalDown="0" outline="0">
        <left/>
        <right style="thin">
          <color indexed="64"/>
        </right>
        <top/>
        <bottom style="thin">
          <color indexed="64"/>
        </bottom>
      </border>
    </dxf>
    <dxf>
      <border outline="0">
        <left style="thin">
          <color indexed="64"/>
        </left>
        <right style="thin">
          <color indexed="64"/>
        </right>
        <top style="thin">
          <color indexed="64"/>
        </top>
        <bottom style="thin">
          <color indexed="64"/>
        </bottom>
      </border>
    </dxf>
    <dxf>
      <numFmt numFmtId="0" formatCode="General"/>
      <border diagonalUp="0" diagonalDown="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5</xdr:col>
      <xdr:colOff>431800</xdr:colOff>
      <xdr:row>17</xdr:row>
      <xdr:rowOff>97366</xdr:rowOff>
    </xdr:to>
    <xdr:pic>
      <xdr:nvPicPr>
        <xdr:cNvPr id="3" name="Picture 2" descr="Image result for bethel alaska road conditions APT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666750"/>
          <a:ext cx="3479799" cy="23198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7938</xdr:colOff>
      <xdr:row>37</xdr:row>
      <xdr:rowOff>87312</xdr:rowOff>
    </xdr:from>
    <xdr:to>
      <xdr:col>9</xdr:col>
      <xdr:colOff>164935</xdr:colOff>
      <xdr:row>50</xdr:row>
      <xdr:rowOff>112712</xdr:rowOff>
    </xdr:to>
    <xdr:pic>
      <xdr:nvPicPr>
        <xdr:cNvPr id="3" name="Picture 2"/>
        <xdr:cNvPicPr>
          <a:picLocks noChangeAspect="1"/>
        </xdr:cNvPicPr>
      </xdr:nvPicPr>
      <xdr:blipFill>
        <a:blip xmlns:r="http://schemas.openxmlformats.org/officeDocument/2006/relationships" r:embed="rId1"/>
        <a:stretch>
          <a:fillRect/>
        </a:stretch>
      </xdr:blipFill>
      <xdr:spPr>
        <a:xfrm>
          <a:off x="2674938" y="6715125"/>
          <a:ext cx="4832185" cy="2089150"/>
        </a:xfrm>
        <a:prstGeom prst="rect">
          <a:avLst/>
        </a:prstGeom>
      </xdr:spPr>
    </xdr:pic>
    <xdr:clientData/>
  </xdr:twoCellAnchor>
</xdr:wsDr>
</file>

<file path=xl/tables/table1.xml><?xml version="1.0" encoding="utf-8"?>
<table xmlns="http://schemas.openxmlformats.org/spreadsheetml/2006/main" id="8" name="Table8" displayName="Table8" ref="B4:S46" headerRowCount="0" totalsRowShown="0" headerRowDxfId="281" tableBorderDxfId="280">
  <tableColumns count="18">
    <tableColumn id="1" name="Column1" headerRowDxfId="279" dataDxfId="278"/>
    <tableColumn id="17" name="Column17" headerRowDxfId="277" dataDxfId="276"/>
    <tableColumn id="2" name="Column2" headerRowDxfId="275" dataDxfId="274"/>
    <tableColumn id="3" name="Column3" headerRowDxfId="273" dataDxfId="272"/>
    <tableColumn id="4" name="Column4" headerRowDxfId="271" dataDxfId="270"/>
    <tableColumn id="5" name="Column5" headerRowDxfId="269" dataDxfId="268"/>
    <tableColumn id="6" name="Column6" headerRowDxfId="267" dataDxfId="266"/>
    <tableColumn id="7" name="Column7" headerRowDxfId="265" dataDxfId="264"/>
    <tableColumn id="8" name="Column8" headerRowDxfId="263" dataDxfId="262"/>
    <tableColumn id="9" name="Column9" headerRowDxfId="261" dataDxfId="260"/>
    <tableColumn id="10" name="Column10" headerRowDxfId="259" dataDxfId="258"/>
    <tableColumn id="11" name="Column11" headerRowDxfId="257" dataDxfId="256"/>
    <tableColumn id="12" name="Column12" headerRowDxfId="255" dataDxfId="254"/>
    <tableColumn id="13" name="Column13" headerRowDxfId="253" dataDxfId="252"/>
    <tableColumn id="18" name="Column18" headerRowDxfId="251" dataDxfId="250"/>
    <tableColumn id="14" name="Column14" headerRowDxfId="249" dataDxfId="248"/>
    <tableColumn id="15" name="Column15" headerRowDxfId="247" dataDxfId="246"/>
    <tableColumn id="16" name="Column16" headerRowDxfId="245" dataDxfId="244"/>
  </tableColumns>
  <tableStyleInfo name="TableStyleMedium2" showFirstColumn="0" showLastColumn="0" showRowStripes="1" showColumnStripes="0"/>
</table>
</file>

<file path=xl/tables/table2.xml><?xml version="1.0" encoding="utf-8"?>
<table xmlns="http://schemas.openxmlformats.org/spreadsheetml/2006/main" id="2" name="Table83" displayName="Table83" ref="B4:S50" headerRowCount="0" totalsRowShown="0" headerRowDxfId="243" dataDxfId="242" tableBorderDxfId="241">
  <tableColumns count="18">
    <tableColumn id="1" name="Column1" headerRowDxfId="240" dataDxfId="239"/>
    <tableColumn id="17" name="Column17" headerRowDxfId="238" dataDxfId="237"/>
    <tableColumn id="2" name="Column2" headerRowDxfId="236" dataDxfId="235"/>
    <tableColumn id="3" name="Column3" headerRowDxfId="234" dataDxfId="233"/>
    <tableColumn id="4" name="Column4" headerRowDxfId="232" dataDxfId="231"/>
    <tableColumn id="5" name="Column5" headerRowDxfId="230" dataDxfId="229"/>
    <tableColumn id="6" name="Column6" headerRowDxfId="228" dataDxfId="227"/>
    <tableColumn id="7" name="Column7" headerRowDxfId="226" dataDxfId="225"/>
    <tableColumn id="8" name="Column8" headerRowDxfId="224" dataDxfId="223"/>
    <tableColumn id="9" name="Column9" headerRowDxfId="222" dataDxfId="221"/>
    <tableColumn id="10" name="Column10" headerRowDxfId="220" dataDxfId="219"/>
    <tableColumn id="11" name="Column11" headerRowDxfId="218" dataDxfId="217"/>
    <tableColumn id="12" name="Column12" headerRowDxfId="216" dataDxfId="215"/>
    <tableColumn id="13" name="Column13" headerRowDxfId="214" dataDxfId="213"/>
    <tableColumn id="18" name="Column18" headerRowDxfId="212" dataDxfId="211"/>
    <tableColumn id="14" name="Column14" headerRowDxfId="210" dataDxfId="209"/>
    <tableColumn id="15" name="Column15" headerRowDxfId="208" dataDxfId="207"/>
    <tableColumn id="16" name="Column16" headerRowDxfId="206" dataDxfId="205"/>
  </tableColumns>
  <tableStyleInfo name="TableStyleMedium2" showFirstColumn="0" showLastColumn="0" showRowStripes="1" showColumnStripes="0"/>
</table>
</file>

<file path=xl/tables/table3.xml><?xml version="1.0" encoding="utf-8"?>
<table xmlns="http://schemas.openxmlformats.org/spreadsheetml/2006/main" id="5" name="Table86" displayName="Table86" ref="B4:S17" headerRowCount="0" totalsRowShown="0" headerRowDxfId="204" tableBorderDxfId="203">
  <tableColumns count="18">
    <tableColumn id="1" name="Column1" headerRowDxfId="202" dataDxfId="201"/>
    <tableColumn id="17" name="Column17" headerRowDxfId="200" dataDxfId="199"/>
    <tableColumn id="2" name="Column2" headerRowDxfId="198" dataDxfId="197"/>
    <tableColumn id="3" name="Column3" headerRowDxfId="196" dataDxfId="195"/>
    <tableColumn id="4" name="Column4" headerRowDxfId="194" dataDxfId="193"/>
    <tableColumn id="5" name="Column5" headerRowDxfId="192" dataDxfId="191"/>
    <tableColumn id="6" name="Column6" headerRowDxfId="190" dataDxfId="189"/>
    <tableColumn id="7" name="Column7" headerRowDxfId="188" dataDxfId="187"/>
    <tableColumn id="8" name="Column8" headerRowDxfId="186" dataDxfId="185"/>
    <tableColumn id="9" name="Column9" headerRowDxfId="184" dataDxfId="183"/>
    <tableColumn id="10" name="Column10" headerRowDxfId="182" dataDxfId="181"/>
    <tableColumn id="11" name="Column11" headerRowDxfId="180" dataDxfId="179"/>
    <tableColumn id="12" name="Column12" headerRowDxfId="178" dataDxfId="177"/>
    <tableColumn id="13" name="Column13" headerRowDxfId="176" dataDxfId="175"/>
    <tableColumn id="18" name="Column18" headerRowDxfId="174" dataDxfId="173"/>
    <tableColumn id="14" name="Column14" headerRowDxfId="172" dataDxfId="171"/>
    <tableColumn id="15" name="Column15" headerRowDxfId="170" dataDxfId="169"/>
    <tableColumn id="16" name="Column16" headerRowDxfId="168" dataDxfId="167"/>
  </tableColumns>
  <tableStyleInfo name="TableStyleMedium2" showFirstColumn="0" showLastColumn="0" showRowStripes="1" showColumnStripes="0"/>
</table>
</file>

<file path=xl/tables/table4.xml><?xml version="1.0" encoding="utf-8"?>
<table xmlns="http://schemas.openxmlformats.org/spreadsheetml/2006/main" id="6" name="Table837" displayName="Table837" ref="B4:U50" headerRowCount="0" totalsRowShown="0" headerRowDxfId="166" tableBorderDxfId="165">
  <tableColumns count="20">
    <tableColumn id="1" name="Column1" headerRowDxfId="164" dataDxfId="163"/>
    <tableColumn id="17" name="Column17" headerRowDxfId="162" dataDxfId="161"/>
    <tableColumn id="2" name="Column2" headerRowDxfId="160" dataDxfId="159"/>
    <tableColumn id="3" name="Column3" headerRowDxfId="158" dataDxfId="157"/>
    <tableColumn id="4" name="Column4" headerRowDxfId="156" dataDxfId="155"/>
    <tableColumn id="5" name="Column5" headerRowDxfId="154" dataDxfId="153"/>
    <tableColumn id="6" name="Column6" headerRowDxfId="152" dataDxfId="151"/>
    <tableColumn id="7" name="Column7" headerRowDxfId="150" dataDxfId="149"/>
    <tableColumn id="20" name="Column20" headerRowDxfId="148" dataDxfId="147"/>
    <tableColumn id="8" name="Column8" headerRowDxfId="146" dataDxfId="145"/>
    <tableColumn id="9" name="Column9" headerRowDxfId="144" dataDxfId="143"/>
    <tableColumn id="10" name="Column10" headerRowDxfId="142" dataDxfId="141"/>
    <tableColumn id="11" name="Column11" headerRowDxfId="140" dataDxfId="139"/>
    <tableColumn id="12" name="Column12" headerRowDxfId="138" dataDxfId="137"/>
    <tableColumn id="13" name="Column13" headerRowDxfId="136" dataDxfId="135"/>
    <tableColumn id="19" name="Column19" headerRowDxfId="134" dataDxfId="133"/>
    <tableColumn id="18" name="Column18" headerRowDxfId="132" dataDxfId="131"/>
    <tableColumn id="14" name="Column14" headerRowDxfId="130" dataDxfId="129"/>
    <tableColumn id="15" name="Column15" headerRowDxfId="128" dataDxfId="127"/>
    <tableColumn id="16" name="Column16" headerRowDxfId="126" dataDxfId="125"/>
  </tableColumns>
  <tableStyleInfo name="TableStyleMedium2" showFirstColumn="0" showLastColumn="0" showRowStripes="1" showColumnStripes="0"/>
</table>
</file>

<file path=xl/tables/table5.xml><?xml version="1.0" encoding="utf-8"?>
<table xmlns="http://schemas.openxmlformats.org/spreadsheetml/2006/main" id="3" name="Table84" displayName="Table84" ref="B4:U35" headerRowCount="0" totalsRowShown="0" headerRowDxfId="124" tableBorderDxfId="123">
  <tableColumns count="20">
    <tableColumn id="1" name="Column1" headerRowDxfId="122" dataDxfId="121"/>
    <tableColumn id="17" name="Column17" headerRowDxfId="120" dataDxfId="119"/>
    <tableColumn id="2" name="Column2" headerRowDxfId="118" dataDxfId="117"/>
    <tableColumn id="3" name="Column3" headerRowDxfId="116" dataDxfId="115"/>
    <tableColumn id="4" name="Column4" headerRowDxfId="114" dataDxfId="113"/>
    <tableColumn id="5" name="Column5" headerRowDxfId="112" dataDxfId="111"/>
    <tableColumn id="6" name="Column6" headerRowDxfId="110" dataDxfId="109"/>
    <tableColumn id="7" name="Column7" headerRowDxfId="108" dataDxfId="107"/>
    <tableColumn id="20" name="Column20" headerRowDxfId="106" dataDxfId="105"/>
    <tableColumn id="8" name="Column8" headerRowDxfId="104" dataDxfId="103"/>
    <tableColumn id="9" name="Column9" headerRowDxfId="102" dataDxfId="101"/>
    <tableColumn id="10" name="Column10" headerRowDxfId="100" dataDxfId="99"/>
    <tableColumn id="11" name="Column11" headerRowDxfId="98" dataDxfId="97"/>
    <tableColumn id="12" name="Column12" headerRowDxfId="96" dataDxfId="95"/>
    <tableColumn id="13" name="Column13" headerRowDxfId="94" dataDxfId="93"/>
    <tableColumn id="19" name="Column19" headerRowDxfId="92" dataDxfId="91"/>
    <tableColumn id="18" name="Column18" headerRowDxfId="90" dataDxfId="89"/>
    <tableColumn id="14" name="Column14" headerRowDxfId="88" dataDxfId="87"/>
    <tableColumn id="15" name="Column15" headerRowDxfId="86" dataDxfId="85"/>
    <tableColumn id="16" name="Column16" headerRowDxfId="84" dataDxfId="83"/>
  </tableColumns>
  <tableStyleInfo name="TableStyleMedium2" showFirstColumn="0" showLastColumn="0" showRowStripes="1" showColumnStripes="0"/>
</table>
</file>

<file path=xl/tables/table6.xml><?xml version="1.0" encoding="utf-8"?>
<table xmlns="http://schemas.openxmlformats.org/spreadsheetml/2006/main" id="4" name="Table85" displayName="Table85" ref="B4:Q50" headerRowCount="0" totalsRowShown="0" headerRowDxfId="82" tableBorderDxfId="81">
  <tableColumns count="16">
    <tableColumn id="1" name="Column1" headerRowDxfId="80" dataDxfId="79"/>
    <tableColumn id="17" name="Column17" headerRowDxfId="78" dataDxfId="77"/>
    <tableColumn id="2" name="Column2" headerRowDxfId="76" dataDxfId="75"/>
    <tableColumn id="3" name="Column3" headerRowDxfId="74" dataDxfId="73"/>
    <tableColumn id="4" name="Column4" headerRowDxfId="72" dataDxfId="71"/>
    <tableColumn id="5" name="Column5" headerRowDxfId="70" dataDxfId="69"/>
    <tableColumn id="6" name="Column6" headerRowDxfId="68" dataDxfId="67"/>
    <tableColumn id="7" name="Column7" headerRowDxfId="66" dataDxfId="65"/>
    <tableColumn id="8" name="Column8" headerRowDxfId="64" dataDxfId="63"/>
    <tableColumn id="9" name="Column9" headerRowDxfId="62" dataDxfId="61"/>
    <tableColumn id="10" name="Column10" headerRowDxfId="60" dataDxfId="59"/>
    <tableColumn id="11" name="Column11" headerRowDxfId="58" dataDxfId="57"/>
    <tableColumn id="13" name="Column13" headerRowDxfId="56" dataDxfId="55"/>
    <tableColumn id="14" name="Column14" headerRowDxfId="54" dataDxfId="53"/>
    <tableColumn id="15" name="Column15" headerRowDxfId="52" dataDxfId="51"/>
    <tableColumn id="16" name="Column16" headerRowDxfId="50" dataDxfId="49"/>
  </tableColumns>
  <tableStyleInfo name="TableStyleMedium2" showFirstColumn="0" showLastColumn="0" showRowStripes="1" showColumnStripes="0"/>
</table>
</file>

<file path=xl/tables/table7.xml><?xml version="1.0" encoding="utf-8"?>
<table xmlns="http://schemas.openxmlformats.org/spreadsheetml/2006/main" id="30" name="Table30" displayName="Table30" ref="A4:H43" headerRowCount="0" totalsRowShown="0" headerRowDxfId="48" tableBorderDxfId="47">
  <tableColumns count="8">
    <tableColumn id="1" name="Column1" headerRowDxfId="46" dataDxfId="45"/>
    <tableColumn id="2" name="Column2" headerRowDxfId="44" dataDxfId="43"/>
    <tableColumn id="3" name="Column3" headerRowDxfId="42" dataDxfId="41"/>
    <tableColumn id="4" name="Column4" headerRowDxfId="40" dataDxfId="39"/>
    <tableColumn id="5" name="Column5" headerRowDxfId="38" dataDxfId="37"/>
    <tableColumn id="6" name="Column6" headerRowDxfId="36" dataDxfId="35"/>
    <tableColumn id="8" name="Column8" headerRowDxfId="34" dataDxfId="33"/>
    <tableColumn id="7" name="Column7" headerRowDxfId="32" dataDxfId="31"/>
  </tableColumns>
  <tableStyleInfo name="TableStyleMedium2" showFirstColumn="0" showLastColumn="0" showRowStripes="1" showColumnStripes="0"/>
</table>
</file>

<file path=xl/tables/table8.xml><?xml version="1.0" encoding="utf-8"?>
<table xmlns="http://schemas.openxmlformats.org/spreadsheetml/2006/main" id="74" name="Table3075" displayName="Table3075" ref="A4:I55" headerRowCount="0" totalsRowShown="0" headerRowDxfId="30" tableBorderDxfId="29">
  <tableColumns count="9">
    <tableColumn id="1" name="Column1" headerRowDxfId="28" dataDxfId="27"/>
    <tableColumn id="2" name="Column2" headerRowDxfId="26" dataDxfId="25"/>
    <tableColumn id="3" name="Column3" headerRowDxfId="24" dataDxfId="23"/>
    <tableColumn id="4" name="Column4" headerRowDxfId="22" dataDxfId="21"/>
    <tableColumn id="5" name="Column5" headerRowDxfId="20" dataDxfId="19"/>
    <tableColumn id="6" name="Column6" headerRowDxfId="18" dataDxfId="17"/>
    <tableColumn id="7" name="Column7" headerRowDxfId="16" dataDxfId="15"/>
    <tableColumn id="8" name="Column8" headerRowDxfId="14" dataDxfId="13"/>
    <tableColumn id="9" name="Column9" headerRowDxfId="12" dataDxfId="11"/>
  </tableColumns>
  <tableStyleInfo name="TableStyleMedium2" showFirstColumn="0" showLastColumn="0" showRowStripes="1" showColumnStripes="0"/>
</table>
</file>

<file path=xl/tables/table9.xml><?xml version="1.0" encoding="utf-8"?>
<table xmlns="http://schemas.openxmlformats.org/spreadsheetml/2006/main" id="32" name="Table32" displayName="Table32" ref="A4:H38" headerRowCount="0" totalsRowShown="0" headerRowDxfId="10" dataDxfId="9" tableBorderDxfId="8">
  <tableColumns count="8">
    <tableColumn id="1" name="Column1" dataDxfId="7"/>
    <tableColumn id="2" name="Column2" dataDxfId="6"/>
    <tableColumn id="3" name="Column3" dataDxfId="5"/>
    <tableColumn id="4" name="Column4" dataDxfId="4"/>
    <tableColumn id="5" name="Column5" dataDxfId="3"/>
    <tableColumn id="6" name="Column6" dataDxfId="2"/>
    <tableColumn id="7" name="Column7" dataDxfId="1"/>
    <tableColumn id="8" name="Column8"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ebbi.howard@alaska.gov"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workbookViewId="0">
      <selection activeCell="D15" sqref="D15"/>
    </sheetView>
  </sheetViews>
  <sheetFormatPr defaultRowHeight="12.5" x14ac:dyDescent="0.25"/>
  <cols>
    <col min="3" max="3" width="11.453125" customWidth="1"/>
    <col min="15" max="15" width="9.81640625" customWidth="1"/>
  </cols>
  <sheetData>
    <row r="1" spans="1:17" s="39" customFormat="1" ht="14" x14ac:dyDescent="0.25">
      <c r="A1" s="38" t="s">
        <v>65</v>
      </c>
    </row>
    <row r="2" spans="1:17" s="39" customFormat="1" ht="14" x14ac:dyDescent="0.25">
      <c r="A2" s="38"/>
    </row>
    <row r="3" spans="1:17" x14ac:dyDescent="0.25">
      <c r="A3" s="49" t="s">
        <v>80</v>
      </c>
      <c r="B3" s="37"/>
      <c r="C3" s="37"/>
      <c r="D3" s="37"/>
      <c r="E3" s="37"/>
      <c r="F3" s="37"/>
      <c r="G3" s="37"/>
      <c r="H3" s="37"/>
      <c r="I3" s="37"/>
      <c r="J3" s="37"/>
      <c r="K3" s="37"/>
      <c r="L3" s="37"/>
      <c r="M3" s="37"/>
      <c r="N3" s="37"/>
      <c r="O3" s="37"/>
    </row>
    <row r="4" spans="1:17" x14ac:dyDescent="0.25">
      <c r="A4" s="49">
        <v>2</v>
      </c>
      <c r="B4" s="37" t="s">
        <v>374</v>
      </c>
      <c r="C4" s="37"/>
      <c r="D4" s="37"/>
      <c r="E4" s="37"/>
      <c r="F4" s="37"/>
      <c r="G4" s="37"/>
      <c r="H4" s="37"/>
      <c r="I4" s="37"/>
      <c r="J4" s="37"/>
      <c r="K4" s="37"/>
      <c r="L4" s="37"/>
      <c r="M4" s="37"/>
      <c r="N4" s="37"/>
      <c r="O4" s="37"/>
    </row>
    <row r="5" spans="1:17" x14ac:dyDescent="0.25">
      <c r="A5" s="49" t="s">
        <v>375</v>
      </c>
      <c r="B5" s="37"/>
      <c r="C5" s="37"/>
      <c r="D5" s="37"/>
      <c r="E5" s="37"/>
      <c r="F5" s="37"/>
      <c r="G5" s="37"/>
      <c r="H5" s="37"/>
      <c r="I5" s="37"/>
      <c r="J5" s="37"/>
      <c r="K5" s="37"/>
      <c r="L5" s="37"/>
      <c r="M5" s="37"/>
      <c r="N5" s="37"/>
      <c r="O5" s="37"/>
    </row>
    <row r="6" spans="1:17" ht="13" x14ac:dyDescent="0.3">
      <c r="A6" s="64"/>
      <c r="B6" s="65" t="s">
        <v>93</v>
      </c>
      <c r="C6" s="390"/>
      <c r="D6" s="390"/>
      <c r="E6" s="390"/>
      <c r="F6" s="390"/>
      <c r="G6" s="390"/>
      <c r="H6" s="390"/>
      <c r="I6" s="390"/>
      <c r="J6" s="390"/>
      <c r="K6" s="390"/>
      <c r="L6" s="390"/>
      <c r="M6" s="390"/>
      <c r="N6" s="390"/>
      <c r="O6" s="390"/>
      <c r="P6" s="390"/>
      <c r="Q6" s="390"/>
    </row>
    <row r="7" spans="1:17" x14ac:dyDescent="0.25">
      <c r="A7" s="49" t="s">
        <v>376</v>
      </c>
      <c r="B7" s="37"/>
      <c r="C7" s="37"/>
      <c r="D7" s="37"/>
      <c r="E7" s="37"/>
      <c r="F7" s="37"/>
      <c r="G7" s="37"/>
      <c r="H7" s="37"/>
      <c r="I7" s="37"/>
      <c r="J7" s="37"/>
      <c r="K7" s="37"/>
      <c r="L7" s="37"/>
      <c r="M7" s="37"/>
      <c r="N7" s="37"/>
      <c r="O7" s="37"/>
    </row>
    <row r="8" spans="1:17" ht="13.5" customHeight="1" x14ac:dyDescent="0.25">
      <c r="A8" s="49" t="s">
        <v>377</v>
      </c>
      <c r="B8" s="47"/>
      <c r="C8" s="37"/>
      <c r="D8" s="37"/>
      <c r="E8" s="37"/>
      <c r="F8" s="37"/>
      <c r="G8" s="37"/>
      <c r="H8" s="37"/>
      <c r="I8" s="37"/>
      <c r="J8" s="37"/>
      <c r="K8" s="37"/>
      <c r="L8" s="37"/>
      <c r="M8" s="37"/>
      <c r="N8" s="37"/>
      <c r="O8" s="37"/>
    </row>
    <row r="9" spans="1:17" ht="14.15" customHeight="1" x14ac:dyDescent="0.25">
      <c r="A9" s="523" t="s">
        <v>100</v>
      </c>
      <c r="B9" s="523"/>
      <c r="C9" s="523"/>
      <c r="D9" s="523"/>
      <c r="E9" s="523"/>
      <c r="F9" s="523"/>
      <c r="G9" s="523"/>
      <c r="H9" s="523"/>
      <c r="I9" s="523"/>
      <c r="J9" s="523"/>
      <c r="K9" s="523"/>
      <c r="L9" s="523"/>
      <c r="M9" s="37"/>
      <c r="N9" s="37"/>
      <c r="O9" s="37"/>
    </row>
    <row r="10" spans="1:17" ht="14.5" customHeight="1" x14ac:dyDescent="0.25">
      <c r="A10" s="49" t="s">
        <v>378</v>
      </c>
      <c r="B10" s="37"/>
      <c r="C10" s="37"/>
      <c r="D10" s="37"/>
      <c r="E10" s="37"/>
      <c r="F10" s="37"/>
      <c r="G10" s="37"/>
      <c r="H10" s="37"/>
      <c r="I10" s="37"/>
      <c r="J10" s="37"/>
      <c r="K10" s="37"/>
      <c r="L10" s="37"/>
      <c r="M10" s="37"/>
      <c r="N10" s="37"/>
      <c r="O10" s="37"/>
    </row>
    <row r="11" spans="1:17" ht="14.5" customHeight="1" x14ac:dyDescent="0.25">
      <c r="A11" s="49" t="s">
        <v>81</v>
      </c>
      <c r="B11" s="523" t="s">
        <v>101</v>
      </c>
      <c r="C11" s="532"/>
      <c r="D11" s="532"/>
      <c r="E11" s="532"/>
      <c r="F11" s="532"/>
      <c r="G11" s="532"/>
      <c r="H11" s="532"/>
      <c r="I11" s="532"/>
      <c r="J11" s="532"/>
      <c r="K11" s="532"/>
      <c r="L11" s="532"/>
      <c r="M11" s="532"/>
      <c r="N11" s="532"/>
      <c r="O11" s="532"/>
    </row>
    <row r="12" spans="1:17" x14ac:dyDescent="0.25">
      <c r="A12" s="49" t="s">
        <v>379</v>
      </c>
      <c r="B12" s="37"/>
      <c r="C12" s="37"/>
      <c r="D12" s="37"/>
      <c r="E12" s="37"/>
      <c r="F12" s="37"/>
      <c r="G12" s="37"/>
      <c r="H12" s="37"/>
      <c r="I12" s="37"/>
      <c r="J12" s="37"/>
      <c r="K12" s="37"/>
      <c r="L12" s="37"/>
      <c r="M12" s="37"/>
      <c r="N12" s="37"/>
      <c r="O12" s="37"/>
    </row>
    <row r="13" spans="1:17" x14ac:dyDescent="0.25">
      <c r="A13" s="48" t="s">
        <v>380</v>
      </c>
      <c r="B13" s="37"/>
      <c r="C13" s="37"/>
      <c r="D13" s="37"/>
      <c r="E13" s="37"/>
      <c r="F13" s="37"/>
      <c r="G13" s="37"/>
      <c r="H13" s="37"/>
      <c r="I13" s="37"/>
      <c r="J13" s="37"/>
      <c r="K13" s="37"/>
      <c r="L13" s="37"/>
      <c r="M13" s="37"/>
      <c r="N13" s="37"/>
      <c r="O13" s="37"/>
    </row>
    <row r="16" spans="1:17" s="40" customFormat="1" x14ac:dyDescent="0.25">
      <c r="A16" s="39" t="s">
        <v>40</v>
      </c>
      <c r="B16" s="37"/>
      <c r="C16" s="37"/>
      <c r="D16" s="37"/>
      <c r="E16" s="37"/>
      <c r="F16" s="37"/>
      <c r="G16" s="37"/>
      <c r="H16" s="37"/>
      <c r="I16" s="37"/>
      <c r="J16" s="37"/>
      <c r="K16" s="37"/>
      <c r="L16" s="37"/>
      <c r="M16" s="37"/>
      <c r="N16" s="37"/>
      <c r="O16" s="37"/>
    </row>
    <row r="17" spans="1:15" ht="27" customHeight="1" x14ac:dyDescent="0.25">
      <c r="A17" s="539" t="s">
        <v>6</v>
      </c>
      <c r="B17" s="540"/>
      <c r="C17" s="540"/>
      <c r="D17" s="540" t="s">
        <v>94</v>
      </c>
      <c r="E17" s="540"/>
      <c r="F17" s="540"/>
      <c r="G17" s="540"/>
      <c r="H17" s="540"/>
      <c r="I17" s="540"/>
      <c r="J17" s="540"/>
      <c r="K17" s="540"/>
      <c r="L17" s="540"/>
      <c r="M17" s="540"/>
      <c r="N17" s="540"/>
      <c r="O17" s="541"/>
    </row>
    <row r="18" spans="1:15" ht="27" customHeight="1" x14ac:dyDescent="0.25">
      <c r="A18" s="533" t="s">
        <v>41</v>
      </c>
      <c r="B18" s="534"/>
      <c r="C18" s="534"/>
      <c r="D18" s="534" t="s">
        <v>42</v>
      </c>
      <c r="E18" s="534"/>
      <c r="F18" s="534"/>
      <c r="G18" s="534"/>
      <c r="H18" s="534"/>
      <c r="I18" s="534"/>
      <c r="J18" s="534"/>
      <c r="K18" s="534"/>
      <c r="L18" s="534"/>
      <c r="M18" s="534"/>
      <c r="N18" s="534"/>
      <c r="O18" s="535"/>
    </row>
    <row r="19" spans="1:15" ht="27" customHeight="1" x14ac:dyDescent="0.25">
      <c r="A19" s="542" t="s">
        <v>43</v>
      </c>
      <c r="B19" s="543"/>
      <c r="C19" s="543"/>
      <c r="D19" s="543" t="s">
        <v>44</v>
      </c>
      <c r="E19" s="543"/>
      <c r="F19" s="543"/>
      <c r="G19" s="543"/>
      <c r="H19" s="543"/>
      <c r="I19" s="543"/>
      <c r="J19" s="543"/>
      <c r="K19" s="543"/>
      <c r="L19" s="543"/>
      <c r="M19" s="543"/>
      <c r="N19" s="543"/>
      <c r="O19" s="544"/>
    </row>
    <row r="20" spans="1:15" s="41" customFormat="1" ht="27" customHeight="1" x14ac:dyDescent="0.25">
      <c r="A20" s="533" t="s">
        <v>45</v>
      </c>
      <c r="B20" s="534"/>
      <c r="C20" s="534"/>
      <c r="D20" s="534" t="s">
        <v>46</v>
      </c>
      <c r="E20" s="534"/>
      <c r="F20" s="534"/>
      <c r="G20" s="534"/>
      <c r="H20" s="534"/>
      <c r="I20" s="534"/>
      <c r="J20" s="534"/>
      <c r="K20" s="534"/>
      <c r="L20" s="534"/>
      <c r="M20" s="534"/>
      <c r="N20" s="534"/>
      <c r="O20" s="535"/>
    </row>
    <row r="21" spans="1:15" s="41" customFormat="1" ht="27" customHeight="1" x14ac:dyDescent="0.25">
      <c r="A21" s="536" t="s">
        <v>47</v>
      </c>
      <c r="B21" s="537"/>
      <c r="C21" s="537"/>
      <c r="D21" s="537" t="s">
        <v>48</v>
      </c>
      <c r="E21" s="537"/>
      <c r="F21" s="537"/>
      <c r="G21" s="537"/>
      <c r="H21" s="537"/>
      <c r="I21" s="537"/>
      <c r="J21" s="537"/>
      <c r="K21" s="537"/>
      <c r="L21" s="537"/>
      <c r="M21" s="537"/>
      <c r="N21" s="537"/>
      <c r="O21" s="538"/>
    </row>
    <row r="22" spans="1:15" ht="27" customHeight="1" x14ac:dyDescent="0.25">
      <c r="A22" s="524" t="s">
        <v>67</v>
      </c>
      <c r="B22" s="525"/>
      <c r="C22" s="525"/>
      <c r="D22" s="526" t="s">
        <v>68</v>
      </c>
      <c r="E22" s="525"/>
      <c r="F22" s="525"/>
      <c r="G22" s="525"/>
      <c r="H22" s="525"/>
      <c r="I22" s="525"/>
      <c r="J22" s="525"/>
      <c r="K22" s="525"/>
      <c r="L22" s="525"/>
      <c r="M22" s="525"/>
      <c r="N22" s="525"/>
      <c r="O22" s="527"/>
    </row>
    <row r="23" spans="1:15" ht="27" customHeight="1" x14ac:dyDescent="0.25">
      <c r="A23" s="542" t="s">
        <v>69</v>
      </c>
      <c r="B23" s="543"/>
      <c r="C23" s="543"/>
      <c r="D23" s="543" t="s">
        <v>70</v>
      </c>
      <c r="E23" s="543"/>
      <c r="F23" s="543"/>
      <c r="G23" s="543"/>
      <c r="H23" s="543"/>
      <c r="I23" s="543"/>
      <c r="J23" s="543"/>
      <c r="K23" s="543"/>
      <c r="L23" s="543"/>
      <c r="M23" s="543"/>
      <c r="N23" s="543"/>
      <c r="O23" s="544"/>
    </row>
    <row r="24" spans="1:15" ht="42" customHeight="1" x14ac:dyDescent="0.25">
      <c r="A24" s="533" t="s">
        <v>49</v>
      </c>
      <c r="B24" s="534"/>
      <c r="C24" s="534"/>
      <c r="D24" s="534" t="s">
        <v>71</v>
      </c>
      <c r="E24" s="534"/>
      <c r="F24" s="534"/>
      <c r="G24" s="534"/>
      <c r="H24" s="534"/>
      <c r="I24" s="534"/>
      <c r="J24" s="534"/>
      <c r="K24" s="534"/>
      <c r="L24" s="534"/>
      <c r="M24" s="534"/>
      <c r="N24" s="534"/>
      <c r="O24" s="535"/>
    </row>
    <row r="25" spans="1:15" ht="27" customHeight="1" x14ac:dyDescent="0.25">
      <c r="A25" s="542" t="s">
        <v>50</v>
      </c>
      <c r="B25" s="543"/>
      <c r="C25" s="543"/>
      <c r="D25" s="543" t="s">
        <v>51</v>
      </c>
      <c r="E25" s="543"/>
      <c r="F25" s="543"/>
      <c r="G25" s="543"/>
      <c r="H25" s="543"/>
      <c r="I25" s="543"/>
      <c r="J25" s="543"/>
      <c r="K25" s="543"/>
      <c r="L25" s="543"/>
      <c r="M25" s="543"/>
      <c r="N25" s="543"/>
      <c r="O25" s="544"/>
    </row>
    <row r="26" spans="1:15" ht="27" customHeight="1" x14ac:dyDescent="0.25">
      <c r="A26" s="533" t="s">
        <v>95</v>
      </c>
      <c r="B26" s="547"/>
      <c r="C26" s="547"/>
      <c r="D26" s="534" t="s">
        <v>96</v>
      </c>
      <c r="E26" s="547"/>
      <c r="F26" s="547"/>
      <c r="G26" s="547"/>
      <c r="H26" s="547"/>
      <c r="I26" s="547"/>
      <c r="J26" s="547"/>
      <c r="K26" s="547"/>
      <c r="L26" s="547"/>
      <c r="M26" s="547"/>
      <c r="N26" s="547"/>
      <c r="O26" s="548"/>
    </row>
    <row r="27" spans="1:15" s="41" customFormat="1" ht="27" customHeight="1" x14ac:dyDescent="0.25">
      <c r="A27" s="536" t="s">
        <v>52</v>
      </c>
      <c r="B27" s="537"/>
      <c r="C27" s="537"/>
      <c r="D27" s="537" t="s">
        <v>53</v>
      </c>
      <c r="E27" s="537"/>
      <c r="F27" s="537"/>
      <c r="G27" s="537"/>
      <c r="H27" s="537"/>
      <c r="I27" s="537"/>
      <c r="J27" s="537"/>
      <c r="K27" s="537"/>
      <c r="L27" s="537"/>
      <c r="M27" s="537"/>
      <c r="N27" s="537"/>
      <c r="O27" s="538"/>
    </row>
    <row r="28" spans="1:15" ht="27" customHeight="1" x14ac:dyDescent="0.25">
      <c r="A28" s="533" t="s">
        <v>54</v>
      </c>
      <c r="B28" s="534"/>
      <c r="C28" s="534"/>
      <c r="D28" s="534" t="s">
        <v>55</v>
      </c>
      <c r="E28" s="534"/>
      <c r="F28" s="534"/>
      <c r="G28" s="534"/>
      <c r="H28" s="534"/>
      <c r="I28" s="534"/>
      <c r="J28" s="534"/>
      <c r="K28" s="534"/>
      <c r="L28" s="534"/>
      <c r="M28" s="534"/>
      <c r="N28" s="534"/>
      <c r="O28" s="535"/>
    </row>
    <row r="29" spans="1:15" s="41" customFormat="1" ht="27" customHeight="1" x14ac:dyDescent="0.25">
      <c r="A29" s="536" t="s">
        <v>56</v>
      </c>
      <c r="B29" s="537"/>
      <c r="C29" s="537"/>
      <c r="D29" s="537" t="s">
        <v>57</v>
      </c>
      <c r="E29" s="537"/>
      <c r="F29" s="537"/>
      <c r="G29" s="537"/>
      <c r="H29" s="537"/>
      <c r="I29" s="537"/>
      <c r="J29" s="537"/>
      <c r="K29" s="537"/>
      <c r="L29" s="537"/>
      <c r="M29" s="537"/>
      <c r="N29" s="537"/>
      <c r="O29" s="538"/>
    </row>
    <row r="30" spans="1:15" ht="27" customHeight="1" x14ac:dyDescent="0.25">
      <c r="A30" s="533" t="s">
        <v>58</v>
      </c>
      <c r="B30" s="534"/>
      <c r="C30" s="534"/>
      <c r="D30" s="534" t="s">
        <v>63</v>
      </c>
      <c r="E30" s="534"/>
      <c r="F30" s="534"/>
      <c r="G30" s="534"/>
      <c r="H30" s="534"/>
      <c r="I30" s="534"/>
      <c r="J30" s="534"/>
      <c r="K30" s="534"/>
      <c r="L30" s="534"/>
      <c r="M30" s="534"/>
      <c r="N30" s="534"/>
      <c r="O30" s="535"/>
    </row>
    <row r="31" spans="1:15" s="41" customFormat="1" ht="27" customHeight="1" x14ac:dyDescent="0.25">
      <c r="A31" s="528" t="s">
        <v>72</v>
      </c>
      <c r="B31" s="529"/>
      <c r="C31" s="529"/>
      <c r="D31" s="530" t="s">
        <v>73</v>
      </c>
      <c r="E31" s="529"/>
      <c r="F31" s="529"/>
      <c r="G31" s="529"/>
      <c r="H31" s="529"/>
      <c r="I31" s="529"/>
      <c r="J31" s="529"/>
      <c r="K31" s="529"/>
      <c r="L31" s="529"/>
      <c r="M31" s="529"/>
      <c r="N31" s="529"/>
      <c r="O31" s="531"/>
    </row>
    <row r="32" spans="1:15" s="41" customFormat="1" ht="27" customHeight="1" x14ac:dyDescent="0.25">
      <c r="A32" s="533" t="s">
        <v>60</v>
      </c>
      <c r="B32" s="534"/>
      <c r="C32" s="534"/>
      <c r="D32" s="534" t="s">
        <v>74</v>
      </c>
      <c r="E32" s="534"/>
      <c r="F32" s="534"/>
      <c r="G32" s="534"/>
      <c r="H32" s="534"/>
      <c r="I32" s="534"/>
      <c r="J32" s="534"/>
      <c r="K32" s="534"/>
      <c r="L32" s="534"/>
      <c r="M32" s="534"/>
      <c r="N32" s="534"/>
      <c r="O32" s="535"/>
    </row>
    <row r="33" spans="1:15" s="41" customFormat="1" ht="27" customHeight="1" x14ac:dyDescent="0.25">
      <c r="A33" s="536" t="s">
        <v>90</v>
      </c>
      <c r="B33" s="545"/>
      <c r="C33" s="545"/>
      <c r="D33" s="537" t="s">
        <v>97</v>
      </c>
      <c r="E33" s="545"/>
      <c r="F33" s="545"/>
      <c r="G33" s="545"/>
      <c r="H33" s="545"/>
      <c r="I33" s="545"/>
      <c r="J33" s="545"/>
      <c r="K33" s="545"/>
      <c r="L33" s="545"/>
      <c r="M33" s="545"/>
      <c r="N33" s="545"/>
      <c r="O33" s="546"/>
    </row>
    <row r="34" spans="1:15" s="41" customFormat="1" ht="27" customHeight="1" x14ac:dyDescent="0.25">
      <c r="A34" s="533" t="s">
        <v>89</v>
      </c>
      <c r="B34" s="547"/>
      <c r="C34" s="547"/>
      <c r="D34" s="534" t="s">
        <v>92</v>
      </c>
      <c r="E34" s="547"/>
      <c r="F34" s="547"/>
      <c r="G34" s="547"/>
      <c r="H34" s="547"/>
      <c r="I34" s="547"/>
      <c r="J34" s="547"/>
      <c r="K34" s="547"/>
      <c r="L34" s="547"/>
      <c r="M34" s="547"/>
      <c r="N34" s="547"/>
      <c r="O34" s="548"/>
    </row>
    <row r="35" spans="1:15" s="41" customFormat="1" ht="27" customHeight="1" x14ac:dyDescent="0.25">
      <c r="A35" s="536" t="s">
        <v>61</v>
      </c>
      <c r="B35" s="537"/>
      <c r="C35" s="537"/>
      <c r="D35" s="537" t="s">
        <v>62</v>
      </c>
      <c r="E35" s="537"/>
      <c r="F35" s="537"/>
      <c r="G35" s="537"/>
      <c r="H35" s="537"/>
      <c r="I35" s="537"/>
      <c r="J35" s="537"/>
      <c r="K35" s="537"/>
      <c r="L35" s="537"/>
      <c r="M35" s="537"/>
      <c r="N35" s="537"/>
      <c r="O35" s="538"/>
    </row>
    <row r="36" spans="1:15" s="41" customFormat="1" ht="27" customHeight="1" x14ac:dyDescent="0.25">
      <c r="A36" s="524" t="s">
        <v>27</v>
      </c>
      <c r="B36" s="552"/>
      <c r="C36" s="552"/>
      <c r="D36" s="534" t="s">
        <v>99</v>
      </c>
      <c r="E36" s="547"/>
      <c r="F36" s="547"/>
      <c r="G36" s="547"/>
      <c r="H36" s="547"/>
      <c r="I36" s="547"/>
      <c r="J36" s="547"/>
      <c r="K36" s="547"/>
      <c r="L36" s="547"/>
      <c r="M36" s="547"/>
      <c r="N36" s="547"/>
      <c r="O36" s="548"/>
    </row>
    <row r="37" spans="1:15" s="41" customFormat="1" ht="27" customHeight="1" x14ac:dyDescent="0.25">
      <c r="A37" s="536" t="s">
        <v>98</v>
      </c>
      <c r="B37" s="537"/>
      <c r="C37" s="537"/>
      <c r="D37" s="537" t="s">
        <v>64</v>
      </c>
      <c r="E37" s="537"/>
      <c r="F37" s="537"/>
      <c r="G37" s="537"/>
      <c r="H37" s="537"/>
      <c r="I37" s="537"/>
      <c r="J37" s="537"/>
      <c r="K37" s="537"/>
      <c r="L37" s="537"/>
      <c r="M37" s="537"/>
      <c r="N37" s="537"/>
      <c r="O37" s="538"/>
    </row>
    <row r="38" spans="1:15" s="42" customFormat="1" ht="26.5" customHeight="1" x14ac:dyDescent="0.25">
      <c r="A38" s="553" t="s">
        <v>75</v>
      </c>
      <c r="B38" s="554"/>
      <c r="C38" s="554"/>
      <c r="D38" s="43" t="s">
        <v>76</v>
      </c>
      <c r="E38" s="44"/>
      <c r="F38" s="44"/>
      <c r="G38" s="44"/>
      <c r="H38" s="44"/>
      <c r="I38" s="44"/>
      <c r="J38" s="44"/>
      <c r="K38" s="44"/>
      <c r="L38" s="44"/>
      <c r="M38" s="44"/>
      <c r="N38" s="44"/>
      <c r="O38" s="45"/>
    </row>
    <row r="39" spans="1:15" s="42" customFormat="1" ht="26.15" customHeight="1" x14ac:dyDescent="0.25">
      <c r="A39" s="66" t="s">
        <v>77</v>
      </c>
      <c r="D39" s="59" t="s">
        <v>78</v>
      </c>
      <c r="E39" s="60"/>
      <c r="F39" s="60"/>
      <c r="G39" s="60"/>
      <c r="H39" s="60"/>
      <c r="I39" s="60"/>
      <c r="J39" s="60"/>
      <c r="K39" s="60"/>
      <c r="L39" s="60"/>
      <c r="M39" s="60"/>
      <c r="N39" s="60"/>
      <c r="O39" s="46"/>
    </row>
    <row r="40" spans="1:15" s="41" customFormat="1" ht="27" customHeight="1" x14ac:dyDescent="0.25">
      <c r="A40" s="549" t="s">
        <v>59</v>
      </c>
      <c r="B40" s="550"/>
      <c r="C40" s="550"/>
      <c r="D40" s="550" t="s">
        <v>79</v>
      </c>
      <c r="E40" s="550"/>
      <c r="F40" s="550"/>
      <c r="G40" s="550"/>
      <c r="H40" s="550"/>
      <c r="I40" s="550"/>
      <c r="J40" s="550"/>
      <c r="K40" s="550"/>
      <c r="L40" s="550"/>
      <c r="M40" s="550"/>
      <c r="N40" s="550"/>
      <c r="O40" s="551"/>
    </row>
    <row r="41" spans="1:15" x14ac:dyDescent="0.25">
      <c r="A41" s="40"/>
    </row>
    <row r="43" spans="1:15" x14ac:dyDescent="0.25">
      <c r="A43" t="s">
        <v>364</v>
      </c>
    </row>
    <row r="44" spans="1:15" x14ac:dyDescent="0.25">
      <c r="A44" t="s">
        <v>360</v>
      </c>
    </row>
    <row r="45" spans="1:15" x14ac:dyDescent="0.25">
      <c r="A45" t="s">
        <v>362</v>
      </c>
    </row>
    <row r="46" spans="1:15" x14ac:dyDescent="0.25">
      <c r="A46" t="s">
        <v>363</v>
      </c>
    </row>
    <row r="47" spans="1:15" x14ac:dyDescent="0.25">
      <c r="A47" t="s">
        <v>361</v>
      </c>
    </row>
  </sheetData>
  <sheetProtection algorithmName="SHA-512" hashValue="U00U0dLOZCu63+HBTYOENsNIVs3IyvVJk+tr179yfFM1EGVONeQ+T3FqO2S0iIa3zvijHQ/FYf0DN1lW3Kabxg==" saltValue="7EwGHJBE8JSr0cr1qzrXbw==" spinCount="100000" sheet="1" objects="1" scenarios="1" selectLockedCells="1" selectUnlockedCells="1"/>
  <mergeCells count="47">
    <mergeCell ref="A26:C26"/>
    <mergeCell ref="D26:O26"/>
    <mergeCell ref="A40:C40"/>
    <mergeCell ref="D40:O40"/>
    <mergeCell ref="A32:C32"/>
    <mergeCell ref="D32:O32"/>
    <mergeCell ref="A36:C36"/>
    <mergeCell ref="D36:O36"/>
    <mergeCell ref="A38:C38"/>
    <mergeCell ref="A35:C35"/>
    <mergeCell ref="D35:O35"/>
    <mergeCell ref="A37:C37"/>
    <mergeCell ref="D37:O37"/>
    <mergeCell ref="A34:C34"/>
    <mergeCell ref="D34:O34"/>
    <mergeCell ref="A33:C33"/>
    <mergeCell ref="D33:O33"/>
    <mergeCell ref="A30:C30"/>
    <mergeCell ref="D30:O30"/>
    <mergeCell ref="A27:C27"/>
    <mergeCell ref="D27:O27"/>
    <mergeCell ref="A28:C28"/>
    <mergeCell ref="D28:O28"/>
    <mergeCell ref="A29:C29"/>
    <mergeCell ref="D29:O29"/>
    <mergeCell ref="A23:C23"/>
    <mergeCell ref="D23:O23"/>
    <mergeCell ref="A24:C24"/>
    <mergeCell ref="D24:O24"/>
    <mergeCell ref="A25:C25"/>
    <mergeCell ref="D25:O25"/>
    <mergeCell ref="A9:L9"/>
    <mergeCell ref="A22:C22"/>
    <mergeCell ref="D22:O22"/>
    <mergeCell ref="A31:C31"/>
    <mergeCell ref="D31:O31"/>
    <mergeCell ref="B11:O11"/>
    <mergeCell ref="A20:C20"/>
    <mergeCell ref="D20:O20"/>
    <mergeCell ref="A21:C21"/>
    <mergeCell ref="D21:O21"/>
    <mergeCell ref="A17:C17"/>
    <mergeCell ref="D17:O17"/>
    <mergeCell ref="A18:C18"/>
    <mergeCell ref="D18:O18"/>
    <mergeCell ref="A19:C19"/>
    <mergeCell ref="D19:O19"/>
  </mergeCells>
  <hyperlinks>
    <hyperlink ref="A13" r:id="rId1" display="mailto:debbi.howard@alaska.gov"/>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topLeftCell="L1" zoomScaleNormal="100" workbookViewId="0">
      <selection activeCell="T6" sqref="T6"/>
    </sheetView>
  </sheetViews>
  <sheetFormatPr defaultColWidth="8.81640625" defaultRowHeight="12.5" x14ac:dyDescent="0.25"/>
  <cols>
    <col min="1" max="1" width="6.1796875" style="96" customWidth="1"/>
    <col min="2" max="2" width="10.453125" customWidth="1"/>
    <col min="3" max="3" width="11.453125" customWidth="1"/>
    <col min="4" max="4" width="17.26953125" customWidth="1"/>
    <col min="5" max="5" width="9.81640625" style="71" customWidth="1"/>
    <col min="6" max="6" width="10.1796875" customWidth="1"/>
    <col min="7" max="7" width="11.453125" customWidth="1"/>
    <col min="8" max="8" width="10.453125" customWidth="1"/>
    <col min="9" max="9" width="10.453125" style="96" customWidth="1"/>
    <col min="10" max="10" width="10.453125" customWidth="1"/>
    <col min="11" max="11" width="7.81640625" customWidth="1"/>
    <col min="12" max="12" width="6.81640625" customWidth="1"/>
    <col min="13" max="13" width="12" customWidth="1"/>
    <col min="14" max="14" width="9" customWidth="1"/>
    <col min="15" max="15" width="8.26953125" customWidth="1"/>
    <col min="16" max="16" width="12" customWidth="1"/>
    <col min="17" max="17" width="8.54296875" customWidth="1"/>
    <col min="18" max="18" width="7.54296875" customWidth="1"/>
    <col min="19" max="19" width="5.81640625" customWidth="1"/>
    <col min="20" max="20" width="9" customWidth="1"/>
    <col min="21" max="21" width="8.54296875" style="96" customWidth="1"/>
    <col min="22" max="22" width="11.81640625" style="96" customWidth="1"/>
    <col min="23" max="23" width="12.1796875" customWidth="1"/>
    <col min="24" max="24" width="12.453125" customWidth="1"/>
  </cols>
  <sheetData>
    <row r="1" spans="1:31" x14ac:dyDescent="0.25">
      <c r="A1" s="199"/>
      <c r="B1" s="570"/>
      <c r="C1" s="570"/>
      <c r="D1" s="570"/>
      <c r="E1" s="570"/>
      <c r="F1" s="570"/>
      <c r="G1" s="570"/>
      <c r="H1" s="570"/>
      <c r="I1" s="570"/>
      <c r="J1" s="570"/>
      <c r="K1" s="570"/>
      <c r="L1" s="570"/>
      <c r="M1" s="570"/>
      <c r="N1" s="570"/>
      <c r="O1" s="570"/>
      <c r="P1" s="570"/>
      <c r="Q1" s="570"/>
      <c r="R1" s="570"/>
      <c r="S1" s="570"/>
      <c r="T1" s="570"/>
      <c r="U1" s="570"/>
    </row>
    <row r="2" spans="1:31" ht="18" x14ac:dyDescent="0.4">
      <c r="A2" s="199"/>
      <c r="B2" s="571" t="s">
        <v>28</v>
      </c>
      <c r="C2" s="571"/>
      <c r="D2" s="571"/>
      <c r="E2" s="571"/>
      <c r="F2" s="571"/>
      <c r="G2" s="571"/>
      <c r="H2" s="571"/>
      <c r="I2" s="571"/>
      <c r="J2" s="571"/>
      <c r="K2" s="571"/>
      <c r="L2" s="571"/>
      <c r="M2" s="571"/>
      <c r="N2" s="571"/>
      <c r="O2" s="571"/>
      <c r="P2" s="571"/>
      <c r="Q2" s="571"/>
      <c r="R2" s="571"/>
      <c r="S2" s="571"/>
      <c r="T2" s="571"/>
      <c r="U2" s="571"/>
    </row>
    <row r="3" spans="1:31" ht="18" x14ac:dyDescent="0.4">
      <c r="A3" s="200"/>
      <c r="B3" s="559" t="s">
        <v>84</v>
      </c>
      <c r="C3" s="559"/>
      <c r="D3" s="559"/>
      <c r="E3" s="559"/>
      <c r="F3" s="559"/>
      <c r="G3" s="559"/>
      <c r="H3" s="559"/>
      <c r="I3" s="559"/>
      <c r="J3" s="559"/>
      <c r="K3" s="559"/>
      <c r="L3" s="559"/>
      <c r="M3" s="559"/>
      <c r="N3" s="559"/>
      <c r="O3" s="559"/>
      <c r="P3" s="559"/>
      <c r="Q3" s="559"/>
      <c r="R3" s="559"/>
      <c r="S3" s="559"/>
      <c r="T3" s="559"/>
      <c r="U3" s="559"/>
    </row>
    <row r="4" spans="1:31" s="52" customFormat="1" ht="47.15" customHeight="1" x14ac:dyDescent="0.25">
      <c r="A4" s="197" t="s">
        <v>6</v>
      </c>
      <c r="B4" s="195" t="s">
        <v>41</v>
      </c>
      <c r="C4" s="195" t="s">
        <v>43</v>
      </c>
      <c r="D4" s="195" t="s">
        <v>17</v>
      </c>
      <c r="E4" s="195" t="s">
        <v>18</v>
      </c>
      <c r="F4" s="195" t="s">
        <v>24</v>
      </c>
      <c r="G4" s="195" t="s">
        <v>19</v>
      </c>
      <c r="H4" s="195" t="s">
        <v>30</v>
      </c>
      <c r="I4" s="195" t="s">
        <v>20</v>
      </c>
      <c r="J4" s="195" t="s">
        <v>95</v>
      </c>
      <c r="K4" s="195" t="s">
        <v>393</v>
      </c>
      <c r="L4" s="196" t="s">
        <v>394</v>
      </c>
      <c r="M4" s="195" t="s">
        <v>29</v>
      </c>
      <c r="N4" s="195" t="s">
        <v>31</v>
      </c>
      <c r="O4" s="195" t="s">
        <v>32</v>
      </c>
      <c r="P4" s="195" t="s">
        <v>33</v>
      </c>
      <c r="Q4" s="195" t="s">
        <v>90</v>
      </c>
      <c r="R4" s="195" t="s">
        <v>89</v>
      </c>
      <c r="S4" s="195" t="s">
        <v>21</v>
      </c>
      <c r="T4" s="56" t="s">
        <v>27</v>
      </c>
      <c r="U4" s="195" t="s">
        <v>91</v>
      </c>
      <c r="V4" s="197" t="s">
        <v>22</v>
      </c>
      <c r="W4" s="197" t="s">
        <v>23</v>
      </c>
      <c r="X4" s="197" t="s">
        <v>66</v>
      </c>
      <c r="Y4" s="301" t="s">
        <v>355</v>
      </c>
      <c r="Z4" s="301" t="s">
        <v>359</v>
      </c>
      <c r="AA4" s="298" t="s">
        <v>356</v>
      </c>
      <c r="AB4" s="298" t="s">
        <v>358</v>
      </c>
      <c r="AC4" s="203"/>
      <c r="AD4" s="203"/>
      <c r="AE4" s="203"/>
    </row>
    <row r="5" spans="1:31" s="58" customFormat="1" ht="15.65" customHeight="1" x14ac:dyDescent="0.15">
      <c r="A5" s="206" t="s">
        <v>349</v>
      </c>
      <c r="B5" s="207"/>
      <c r="C5" s="208"/>
      <c r="D5" s="208"/>
      <c r="E5" s="209"/>
      <c r="F5" s="208"/>
      <c r="G5" s="208"/>
      <c r="H5" s="208"/>
      <c r="I5" s="208"/>
      <c r="J5" s="208"/>
      <c r="K5" s="208"/>
      <c r="L5" s="210"/>
      <c r="M5" s="208"/>
      <c r="N5" s="208"/>
      <c r="O5" s="208"/>
      <c r="P5" s="208"/>
      <c r="Q5" s="208"/>
      <c r="R5" s="208"/>
      <c r="S5" s="208"/>
      <c r="T5" s="211"/>
      <c r="U5" s="208"/>
      <c r="V5" s="208"/>
      <c r="W5" s="208"/>
      <c r="X5" s="198"/>
      <c r="Y5" s="198"/>
      <c r="Z5" s="198"/>
      <c r="AA5" s="198"/>
      <c r="AB5" s="198"/>
      <c r="AC5" s="63"/>
      <c r="AD5" s="63"/>
      <c r="AE5" s="63"/>
    </row>
    <row r="6" spans="1:31" x14ac:dyDescent="0.25">
      <c r="A6" s="204">
        <v>2015</v>
      </c>
      <c r="B6" s="205" t="s">
        <v>229</v>
      </c>
      <c r="C6" s="181" t="s">
        <v>225</v>
      </c>
      <c r="D6" s="93" t="s">
        <v>273</v>
      </c>
      <c r="E6" s="188">
        <v>94</v>
      </c>
      <c r="F6" s="9">
        <v>42140</v>
      </c>
      <c r="G6" s="10">
        <v>139804</v>
      </c>
      <c r="H6" s="182" t="s">
        <v>119</v>
      </c>
      <c r="I6" s="182" t="s">
        <v>119</v>
      </c>
      <c r="J6" s="91"/>
      <c r="K6" s="10">
        <v>500000</v>
      </c>
      <c r="L6" s="10">
        <v>12</v>
      </c>
      <c r="M6" s="182" t="s">
        <v>119</v>
      </c>
      <c r="N6" s="182" t="s">
        <v>119</v>
      </c>
      <c r="O6" s="182" t="s">
        <v>119</v>
      </c>
      <c r="P6" s="91" t="s">
        <v>274</v>
      </c>
      <c r="Q6" s="1"/>
      <c r="R6" s="91" t="s">
        <v>225</v>
      </c>
      <c r="S6" s="182" t="s">
        <v>144</v>
      </c>
      <c r="T6" s="516" t="s">
        <v>275</v>
      </c>
      <c r="U6" s="182" t="s">
        <v>119</v>
      </c>
      <c r="V6" s="212">
        <v>2027</v>
      </c>
      <c r="W6" s="213">
        <v>500000</v>
      </c>
      <c r="X6" s="213"/>
      <c r="Y6" s="302">
        <v>12</v>
      </c>
      <c r="Z6" s="302">
        <f t="shared" ref="Z6" si="0">+(2018-A6)-Y6</f>
        <v>-9</v>
      </c>
      <c r="AA6" s="300">
        <v>500000</v>
      </c>
      <c r="AB6" s="305">
        <f>+Table84[[#This Row],[Column5]]-AA6</f>
        <v>-360196</v>
      </c>
    </row>
    <row r="7" spans="1:31" ht="13" x14ac:dyDescent="0.3">
      <c r="B7" s="12"/>
      <c r="C7" s="12"/>
      <c r="D7" s="1"/>
      <c r="E7" s="86"/>
      <c r="F7" s="1"/>
      <c r="G7" s="1"/>
      <c r="H7" s="1"/>
      <c r="I7" s="67"/>
      <c r="J7" s="1"/>
      <c r="K7" s="1"/>
      <c r="L7" s="1"/>
      <c r="M7" s="1"/>
      <c r="N7" s="67"/>
      <c r="O7" s="67"/>
      <c r="P7" s="1"/>
      <c r="Q7" s="1"/>
      <c r="R7" s="1"/>
      <c r="S7" s="1"/>
      <c r="T7" s="1"/>
      <c r="U7" s="67"/>
      <c r="V7" s="113"/>
      <c r="W7" s="77"/>
      <c r="X7" s="77"/>
      <c r="Y7" s="306"/>
      <c r="Z7" s="307">
        <v>0</v>
      </c>
      <c r="AA7" s="306"/>
      <c r="AB7" s="306">
        <v>0</v>
      </c>
    </row>
    <row r="8" spans="1:31" x14ac:dyDescent="0.25">
      <c r="A8" s="70"/>
      <c r="B8" s="12"/>
      <c r="C8" s="12"/>
      <c r="D8" s="1"/>
      <c r="E8" s="86"/>
      <c r="F8" s="1"/>
      <c r="G8" s="1"/>
      <c r="H8" s="1"/>
      <c r="I8" s="67"/>
      <c r="J8" s="1"/>
      <c r="K8" s="1"/>
      <c r="L8" s="1"/>
      <c r="M8" s="1"/>
      <c r="N8" s="67"/>
      <c r="O8" s="67"/>
      <c r="P8" s="1"/>
      <c r="Q8" s="1"/>
      <c r="R8" s="1"/>
      <c r="S8" s="1"/>
      <c r="T8" s="1"/>
      <c r="U8" s="67"/>
      <c r="V8" s="18"/>
      <c r="W8" s="18"/>
      <c r="X8" s="70"/>
    </row>
    <row r="9" spans="1:31" x14ac:dyDescent="0.25">
      <c r="A9" s="69"/>
      <c r="B9" s="12"/>
      <c r="C9" s="12"/>
      <c r="D9" s="1"/>
      <c r="E9" s="86"/>
      <c r="F9" s="1"/>
      <c r="G9" s="1"/>
      <c r="H9" s="1"/>
      <c r="I9" s="67"/>
      <c r="J9" s="1"/>
      <c r="K9" s="1"/>
      <c r="L9" s="1"/>
      <c r="M9" s="1"/>
      <c r="N9" s="67"/>
      <c r="O9" s="67"/>
      <c r="P9" s="1"/>
      <c r="Q9" s="1"/>
      <c r="R9" s="1"/>
      <c r="S9" s="1"/>
      <c r="T9" s="1"/>
      <c r="U9" s="67"/>
      <c r="V9" s="113"/>
      <c r="W9" s="77"/>
      <c r="X9" s="77"/>
    </row>
    <row r="10" spans="1:31" x14ac:dyDescent="0.25">
      <c r="A10" s="70"/>
      <c r="B10" s="12"/>
      <c r="C10" s="12"/>
      <c r="D10" s="1"/>
      <c r="E10" s="86"/>
      <c r="F10" s="1"/>
      <c r="G10" s="1"/>
      <c r="H10" s="1"/>
      <c r="I10" s="67"/>
      <c r="J10" s="1"/>
      <c r="K10" s="1"/>
      <c r="L10" s="1"/>
      <c r="M10" s="1"/>
      <c r="N10" s="67"/>
      <c r="O10" s="67"/>
      <c r="P10" s="1"/>
      <c r="Q10" s="1"/>
      <c r="R10" s="1"/>
      <c r="S10" s="1"/>
      <c r="T10" s="1"/>
      <c r="U10" s="67"/>
      <c r="V10" s="18"/>
      <c r="W10" s="18"/>
      <c r="X10" s="70"/>
    </row>
    <row r="11" spans="1:31" x14ac:dyDescent="0.25">
      <c r="A11" s="69"/>
      <c r="B11" s="12"/>
      <c r="C11" s="12"/>
      <c r="D11" s="1"/>
      <c r="E11" s="86"/>
      <c r="F11" s="1"/>
      <c r="G11" s="1"/>
      <c r="H11" s="1"/>
      <c r="I11" s="67"/>
      <c r="J11" s="1"/>
      <c r="K11" s="1"/>
      <c r="L11" s="1"/>
      <c r="M11" s="1"/>
      <c r="N11" s="67"/>
      <c r="O11" s="67"/>
      <c r="P11" s="1"/>
      <c r="Q11" s="1"/>
      <c r="R11" s="1"/>
      <c r="S11" s="1"/>
      <c r="T11" s="1"/>
      <c r="U11" s="67"/>
      <c r="V11" s="113"/>
      <c r="W11" s="77"/>
      <c r="X11" s="77"/>
    </row>
    <row r="12" spans="1:31" x14ac:dyDescent="0.25">
      <c r="A12" s="70"/>
      <c r="B12" s="12"/>
      <c r="C12" s="12"/>
      <c r="D12" s="1"/>
      <c r="E12" s="86"/>
      <c r="F12" s="1"/>
      <c r="G12" s="1"/>
      <c r="H12" s="1"/>
      <c r="I12" s="67"/>
      <c r="J12" s="1"/>
      <c r="K12" s="1"/>
      <c r="L12" s="1"/>
      <c r="M12" s="1"/>
      <c r="N12" s="67"/>
      <c r="O12" s="67"/>
      <c r="P12" s="1"/>
      <c r="Q12" s="1"/>
      <c r="R12" s="1"/>
      <c r="S12" s="1"/>
      <c r="T12" s="1"/>
      <c r="U12" s="67"/>
      <c r="V12" s="18"/>
      <c r="W12" s="18"/>
      <c r="X12" s="70"/>
    </row>
    <row r="13" spans="1:31" x14ac:dyDescent="0.25">
      <c r="A13" s="69"/>
      <c r="B13" s="12"/>
      <c r="C13" s="12"/>
      <c r="D13" s="1"/>
      <c r="E13" s="86"/>
      <c r="F13" s="1"/>
      <c r="G13" s="1"/>
      <c r="H13" s="1"/>
      <c r="I13" s="67"/>
      <c r="J13" s="1"/>
      <c r="K13" s="1"/>
      <c r="L13" s="1"/>
      <c r="M13" s="1"/>
      <c r="N13" s="67"/>
      <c r="O13" s="67"/>
      <c r="P13" s="1"/>
      <c r="Q13" s="1"/>
      <c r="R13" s="1"/>
      <c r="S13" s="1"/>
      <c r="T13" s="1"/>
      <c r="U13" s="67"/>
      <c r="V13" s="113"/>
      <c r="W13" s="77"/>
      <c r="X13" s="77"/>
    </row>
    <row r="14" spans="1:31" x14ac:dyDescent="0.25">
      <c r="A14" s="70"/>
      <c r="B14" s="12"/>
      <c r="C14" s="12"/>
      <c r="D14" s="1"/>
      <c r="E14" s="86"/>
      <c r="F14" s="1"/>
      <c r="G14" s="1"/>
      <c r="H14" s="1"/>
      <c r="I14" s="67"/>
      <c r="J14" s="1"/>
      <c r="K14" s="1"/>
      <c r="L14" s="1"/>
      <c r="M14" s="1"/>
      <c r="N14" s="67"/>
      <c r="O14" s="67"/>
      <c r="P14" s="1"/>
      <c r="Q14" s="1"/>
      <c r="R14" s="1"/>
      <c r="S14" s="1"/>
      <c r="T14" s="1"/>
      <c r="U14" s="67"/>
      <c r="V14" s="18"/>
      <c r="W14" s="18"/>
      <c r="X14" s="70"/>
    </row>
    <row r="15" spans="1:31" x14ac:dyDescent="0.25">
      <c r="A15" s="69"/>
      <c r="B15" s="12"/>
      <c r="C15" s="12"/>
      <c r="D15" s="1"/>
      <c r="E15" s="86"/>
      <c r="F15" s="1"/>
      <c r="G15" s="1"/>
      <c r="H15" s="1"/>
      <c r="I15" s="67"/>
      <c r="J15" s="1"/>
      <c r="K15" s="1"/>
      <c r="L15" s="1"/>
      <c r="M15" s="1"/>
      <c r="N15" s="67"/>
      <c r="O15" s="67"/>
      <c r="P15" s="1"/>
      <c r="Q15" s="1"/>
      <c r="R15" s="1"/>
      <c r="S15" s="1"/>
      <c r="T15" s="1"/>
      <c r="U15" s="67"/>
      <c r="V15" s="113"/>
      <c r="W15" s="77"/>
      <c r="X15" s="77"/>
    </row>
    <row r="16" spans="1:31" x14ac:dyDescent="0.25">
      <c r="A16" s="70"/>
      <c r="B16" s="12"/>
      <c r="C16" s="12"/>
      <c r="D16" s="1"/>
      <c r="E16" s="86"/>
      <c r="F16" s="1"/>
      <c r="G16" s="1"/>
      <c r="H16" s="1"/>
      <c r="I16" s="67"/>
      <c r="J16" s="1"/>
      <c r="K16" s="1"/>
      <c r="L16" s="1"/>
      <c r="M16" s="1"/>
      <c r="N16" s="67"/>
      <c r="O16" s="67"/>
      <c r="P16" s="1"/>
      <c r="Q16" s="1"/>
      <c r="R16" s="1"/>
      <c r="S16" s="1"/>
      <c r="T16" s="1"/>
      <c r="U16" s="67"/>
      <c r="V16" s="18"/>
      <c r="W16" s="18"/>
      <c r="X16" s="70"/>
    </row>
    <row r="17" spans="1:24" x14ac:dyDescent="0.25">
      <c r="A17" s="69"/>
      <c r="B17" s="12"/>
      <c r="C17" s="12"/>
      <c r="D17" s="1"/>
      <c r="E17" s="86"/>
      <c r="F17" s="1"/>
      <c r="G17" s="1"/>
      <c r="H17" s="1"/>
      <c r="I17" s="67"/>
      <c r="J17" s="1"/>
      <c r="K17" s="1"/>
      <c r="L17" s="1"/>
      <c r="M17" s="1"/>
      <c r="N17" s="67"/>
      <c r="O17" s="67"/>
      <c r="P17" s="1"/>
      <c r="Q17" s="1"/>
      <c r="R17" s="1"/>
      <c r="S17" s="1"/>
      <c r="T17" s="1"/>
      <c r="U17" s="67"/>
      <c r="V17" s="113"/>
      <c r="W17" s="77"/>
      <c r="X17" s="77"/>
    </row>
    <row r="18" spans="1:24" x14ac:dyDescent="0.25">
      <c r="A18" s="70"/>
      <c r="B18" s="12"/>
      <c r="C18" s="12"/>
      <c r="D18" s="1"/>
      <c r="E18" s="86"/>
      <c r="F18" s="1"/>
      <c r="G18" s="1"/>
      <c r="H18" s="1"/>
      <c r="I18" s="67"/>
      <c r="J18" s="1"/>
      <c r="K18" s="1"/>
      <c r="L18" s="1"/>
      <c r="M18" s="1"/>
      <c r="N18" s="67"/>
      <c r="O18" s="67"/>
      <c r="P18" s="1"/>
      <c r="Q18" s="1"/>
      <c r="R18" s="1"/>
      <c r="S18" s="1"/>
      <c r="T18" s="1"/>
      <c r="U18" s="67"/>
      <c r="V18" s="18"/>
      <c r="W18" s="18"/>
      <c r="X18" s="70"/>
    </row>
    <row r="19" spans="1:24" x14ac:dyDescent="0.25">
      <c r="A19" s="69"/>
      <c r="B19" s="12"/>
      <c r="C19" s="12"/>
      <c r="D19" s="1"/>
      <c r="E19" s="86"/>
      <c r="F19" s="1"/>
      <c r="G19" s="1"/>
      <c r="H19" s="1"/>
      <c r="I19" s="67"/>
      <c r="J19" s="1"/>
      <c r="K19" s="1"/>
      <c r="L19" s="1"/>
      <c r="M19" s="1"/>
      <c r="N19" s="67"/>
      <c r="O19" s="67"/>
      <c r="P19" s="1"/>
      <c r="Q19" s="1"/>
      <c r="R19" s="1"/>
      <c r="S19" s="1"/>
      <c r="T19" s="1"/>
      <c r="U19" s="67"/>
      <c r="V19" s="113"/>
      <c r="W19" s="77"/>
      <c r="X19" s="77"/>
    </row>
    <row r="20" spans="1:24" x14ac:dyDescent="0.25">
      <c r="A20" s="70"/>
      <c r="B20" s="12"/>
      <c r="C20" s="12"/>
      <c r="D20" s="1"/>
      <c r="E20" s="86"/>
      <c r="F20" s="1"/>
      <c r="G20" s="1"/>
      <c r="H20" s="1"/>
      <c r="I20" s="67"/>
      <c r="J20" s="1"/>
      <c r="K20" s="1"/>
      <c r="L20" s="1"/>
      <c r="M20" s="1"/>
      <c r="N20" s="67"/>
      <c r="O20" s="67"/>
      <c r="P20" s="1"/>
      <c r="Q20" s="1"/>
      <c r="R20" s="1"/>
      <c r="S20" s="1"/>
      <c r="T20" s="1"/>
      <c r="U20" s="67"/>
      <c r="V20" s="18"/>
      <c r="W20" s="18"/>
      <c r="X20" s="70"/>
    </row>
    <row r="21" spans="1:24" x14ac:dyDescent="0.25">
      <c r="A21" s="69"/>
      <c r="B21" s="12"/>
      <c r="C21" s="12"/>
      <c r="D21" s="1"/>
      <c r="E21" s="86"/>
      <c r="F21" s="1"/>
      <c r="G21" s="1"/>
      <c r="H21" s="1"/>
      <c r="I21" s="67"/>
      <c r="J21" s="1"/>
      <c r="K21" s="1"/>
      <c r="L21" s="1"/>
      <c r="M21" s="1"/>
      <c r="N21" s="67"/>
      <c r="O21" s="67"/>
      <c r="P21" s="1"/>
      <c r="Q21" s="1"/>
      <c r="R21" s="1"/>
      <c r="S21" s="1"/>
      <c r="T21" s="1"/>
      <c r="U21" s="67"/>
      <c r="V21" s="113"/>
      <c r="W21" s="77"/>
      <c r="X21" s="77"/>
    </row>
    <row r="22" spans="1:24" x14ac:dyDescent="0.25">
      <c r="A22" s="70"/>
      <c r="B22" s="12"/>
      <c r="C22" s="12"/>
      <c r="D22" s="1"/>
      <c r="E22" s="86"/>
      <c r="F22" s="1"/>
      <c r="G22" s="1"/>
      <c r="H22" s="1"/>
      <c r="I22" s="67"/>
      <c r="J22" s="1"/>
      <c r="K22" s="1"/>
      <c r="L22" s="1"/>
      <c r="M22" s="1"/>
      <c r="N22" s="67"/>
      <c r="O22" s="67"/>
      <c r="P22" s="1"/>
      <c r="Q22" s="1"/>
      <c r="R22" s="1"/>
      <c r="S22" s="1"/>
      <c r="T22" s="1"/>
      <c r="U22" s="67"/>
      <c r="V22" s="18"/>
      <c r="W22" s="18"/>
      <c r="X22" s="70"/>
    </row>
    <row r="23" spans="1:24" x14ac:dyDescent="0.25">
      <c r="A23" s="69"/>
      <c r="B23" s="12"/>
      <c r="C23" s="12"/>
      <c r="D23" s="1"/>
      <c r="E23" s="86"/>
      <c r="F23" s="1"/>
      <c r="G23" s="1"/>
      <c r="H23" s="1"/>
      <c r="I23" s="67"/>
      <c r="J23" s="1"/>
      <c r="K23" s="1"/>
      <c r="L23" s="1"/>
      <c r="M23" s="1"/>
      <c r="N23" s="67"/>
      <c r="O23" s="67"/>
      <c r="P23" s="1"/>
      <c r="Q23" s="1"/>
      <c r="R23" s="1"/>
      <c r="S23" s="1"/>
      <c r="T23" s="1"/>
      <c r="U23" s="67"/>
      <c r="V23" s="113"/>
      <c r="W23" s="77"/>
      <c r="X23" s="77"/>
    </row>
    <row r="24" spans="1:24" x14ac:dyDescent="0.25">
      <c r="A24" s="70"/>
      <c r="B24" s="12"/>
      <c r="C24" s="12"/>
      <c r="D24" s="1"/>
      <c r="E24" s="86"/>
      <c r="F24" s="1"/>
      <c r="G24" s="1"/>
      <c r="H24" s="1"/>
      <c r="I24" s="67"/>
      <c r="J24" s="1"/>
      <c r="K24" s="1"/>
      <c r="L24" s="1"/>
      <c r="M24" s="1"/>
      <c r="N24" s="67"/>
      <c r="O24" s="67"/>
      <c r="P24" s="1"/>
      <c r="Q24" s="1"/>
      <c r="R24" s="1"/>
      <c r="S24" s="1"/>
      <c r="T24" s="1"/>
      <c r="U24" s="67"/>
      <c r="V24" s="18"/>
      <c r="W24" s="18"/>
      <c r="X24" s="70"/>
    </row>
    <row r="25" spans="1:24" x14ac:dyDescent="0.25">
      <c r="A25" s="69"/>
      <c r="B25" s="12"/>
      <c r="C25" s="12"/>
      <c r="D25" s="1"/>
      <c r="E25" s="86"/>
      <c r="F25" s="1"/>
      <c r="G25" s="1"/>
      <c r="H25" s="1"/>
      <c r="I25" s="67"/>
      <c r="J25" s="1"/>
      <c r="K25" s="1"/>
      <c r="L25" s="1"/>
      <c r="M25" s="1"/>
      <c r="N25" s="67"/>
      <c r="O25" s="67"/>
      <c r="P25" s="1"/>
      <c r="Q25" s="1"/>
      <c r="R25" s="1"/>
      <c r="S25" s="1"/>
      <c r="T25" s="1"/>
      <c r="U25" s="67"/>
      <c r="V25" s="113"/>
      <c r="W25" s="77"/>
      <c r="X25" s="77"/>
    </row>
    <row r="26" spans="1:24" x14ac:dyDescent="0.25">
      <c r="A26" s="70"/>
      <c r="B26" s="12"/>
      <c r="C26" s="12"/>
      <c r="D26" s="1"/>
      <c r="E26" s="86"/>
      <c r="F26" s="1"/>
      <c r="G26" s="1"/>
      <c r="H26" s="1"/>
      <c r="I26" s="67"/>
      <c r="J26" s="1"/>
      <c r="K26" s="1"/>
      <c r="L26" s="1"/>
      <c r="M26" s="1"/>
      <c r="N26" s="67"/>
      <c r="O26" s="67"/>
      <c r="P26" s="1"/>
      <c r="Q26" s="1"/>
      <c r="R26" s="1"/>
      <c r="S26" s="1"/>
      <c r="T26" s="1"/>
      <c r="U26" s="67"/>
      <c r="V26" s="18"/>
      <c r="W26" s="18"/>
      <c r="X26" s="70"/>
    </row>
    <row r="27" spans="1:24" x14ac:dyDescent="0.25">
      <c r="A27" s="69"/>
      <c r="B27" s="12"/>
      <c r="C27" s="12"/>
      <c r="D27" s="1"/>
      <c r="E27" s="86"/>
      <c r="F27" s="1"/>
      <c r="G27" s="1"/>
      <c r="H27" s="1"/>
      <c r="I27" s="67"/>
      <c r="J27" s="1"/>
      <c r="K27" s="1"/>
      <c r="L27" s="1"/>
      <c r="M27" s="1"/>
      <c r="N27" s="67"/>
      <c r="O27" s="67"/>
      <c r="P27" s="1"/>
      <c r="Q27" s="1"/>
      <c r="R27" s="1"/>
      <c r="S27" s="1"/>
      <c r="T27" s="1"/>
      <c r="U27" s="67"/>
      <c r="V27" s="113"/>
      <c r="W27" s="77"/>
      <c r="X27" s="77"/>
    </row>
    <row r="28" spans="1:24" x14ac:dyDescent="0.25">
      <c r="A28" s="70"/>
      <c r="B28" s="12"/>
      <c r="C28" s="12"/>
      <c r="D28" s="1"/>
      <c r="E28" s="86"/>
      <c r="F28" s="1"/>
      <c r="G28" s="1"/>
      <c r="H28" s="1"/>
      <c r="I28" s="67"/>
      <c r="J28" s="1"/>
      <c r="K28" s="1"/>
      <c r="L28" s="1"/>
      <c r="M28" s="1"/>
      <c r="N28" s="67"/>
      <c r="O28" s="67"/>
      <c r="P28" s="1"/>
      <c r="Q28" s="1"/>
      <c r="R28" s="1"/>
      <c r="S28" s="1"/>
      <c r="T28" s="1"/>
      <c r="U28" s="67"/>
      <c r="V28" s="18"/>
      <c r="W28" s="18"/>
      <c r="X28" s="70"/>
    </row>
    <row r="29" spans="1:24" x14ac:dyDescent="0.25">
      <c r="A29" s="69"/>
      <c r="B29" s="12"/>
      <c r="C29" s="12"/>
      <c r="D29" s="1"/>
      <c r="E29" s="86"/>
      <c r="F29" s="1"/>
      <c r="G29" s="1"/>
      <c r="H29" s="1"/>
      <c r="I29" s="67"/>
      <c r="J29" s="1"/>
      <c r="K29" s="1"/>
      <c r="L29" s="1"/>
      <c r="M29" s="1"/>
      <c r="N29" s="67"/>
      <c r="O29" s="67"/>
      <c r="P29" s="1"/>
      <c r="Q29" s="1"/>
      <c r="R29" s="1"/>
      <c r="S29" s="1"/>
      <c r="T29" s="1"/>
      <c r="U29" s="67"/>
      <c r="V29" s="113"/>
      <c r="W29" s="77"/>
      <c r="X29" s="77"/>
    </row>
    <row r="30" spans="1:24" x14ac:dyDescent="0.25">
      <c r="A30" s="70"/>
      <c r="B30" s="12"/>
      <c r="C30" s="12"/>
      <c r="D30" s="1"/>
      <c r="E30" s="86"/>
      <c r="F30" s="1"/>
      <c r="G30" s="1"/>
      <c r="H30" s="1"/>
      <c r="I30" s="67"/>
      <c r="J30" s="1"/>
      <c r="K30" s="1"/>
      <c r="L30" s="1"/>
      <c r="M30" s="1"/>
      <c r="N30" s="67"/>
      <c r="O30" s="67"/>
      <c r="P30" s="1"/>
      <c r="Q30" s="1"/>
      <c r="R30" s="1"/>
      <c r="S30" s="1"/>
      <c r="T30" s="1"/>
      <c r="U30" s="67"/>
      <c r="V30" s="18"/>
      <c r="W30" s="18"/>
      <c r="X30" s="70"/>
    </row>
    <row r="31" spans="1:24" x14ac:dyDescent="0.25">
      <c r="A31" s="69"/>
      <c r="B31" s="12"/>
      <c r="C31" s="12"/>
      <c r="D31" s="1"/>
      <c r="E31" s="86"/>
      <c r="F31" s="1"/>
      <c r="G31" s="1"/>
      <c r="H31" s="1"/>
      <c r="I31" s="67"/>
      <c r="J31" s="1"/>
      <c r="K31" s="1"/>
      <c r="L31" s="1"/>
      <c r="M31" s="1"/>
      <c r="N31" s="67"/>
      <c r="O31" s="67"/>
      <c r="P31" s="1"/>
      <c r="Q31" s="1"/>
      <c r="R31" s="1"/>
      <c r="S31" s="1"/>
      <c r="T31" s="1"/>
      <c r="U31" s="67"/>
      <c r="V31" s="113"/>
      <c r="W31" s="77"/>
      <c r="X31" s="77"/>
    </row>
    <row r="32" spans="1:24" x14ac:dyDescent="0.25">
      <c r="A32" s="70"/>
      <c r="B32" s="12"/>
      <c r="C32" s="12"/>
      <c r="D32" s="1"/>
      <c r="E32" s="86"/>
      <c r="F32" s="1"/>
      <c r="G32" s="1"/>
      <c r="H32" s="1"/>
      <c r="I32" s="67"/>
      <c r="J32" s="1"/>
      <c r="K32" s="1"/>
      <c r="L32" s="1"/>
      <c r="M32" s="1"/>
      <c r="N32" s="67"/>
      <c r="O32" s="67"/>
      <c r="P32" s="1"/>
      <c r="Q32" s="1"/>
      <c r="R32" s="1"/>
      <c r="S32" s="1"/>
      <c r="T32" s="1"/>
      <c r="U32" s="67"/>
      <c r="V32" s="18"/>
      <c r="W32" s="18"/>
      <c r="X32" s="70"/>
    </row>
    <row r="33" spans="1:24" x14ac:dyDescent="0.25">
      <c r="A33" s="69"/>
      <c r="B33" s="12"/>
      <c r="C33" s="12"/>
      <c r="D33" s="1"/>
      <c r="E33" s="86"/>
      <c r="F33" s="1"/>
      <c r="G33" s="1"/>
      <c r="H33" s="1"/>
      <c r="I33" s="67"/>
      <c r="J33" s="1"/>
      <c r="K33" s="1"/>
      <c r="L33" s="1"/>
      <c r="M33" s="1"/>
      <c r="N33" s="67"/>
      <c r="O33" s="67"/>
      <c r="P33" s="1"/>
      <c r="Q33" s="1"/>
      <c r="R33" s="1"/>
      <c r="S33" s="1"/>
      <c r="T33" s="1"/>
      <c r="U33" s="67"/>
      <c r="V33" s="113"/>
      <c r="W33" s="77"/>
      <c r="X33" s="77"/>
    </row>
    <row r="34" spans="1:24" x14ac:dyDescent="0.25">
      <c r="A34" s="70"/>
      <c r="B34" s="12"/>
      <c r="C34" s="12"/>
      <c r="D34" s="1"/>
      <c r="E34" s="86"/>
      <c r="F34" s="1"/>
      <c r="G34" s="1"/>
      <c r="H34" s="1"/>
      <c r="I34" s="67"/>
      <c r="J34" s="1"/>
      <c r="K34" s="1"/>
      <c r="L34" s="1"/>
      <c r="M34" s="1"/>
      <c r="N34" s="67"/>
      <c r="O34" s="67"/>
      <c r="P34" s="1"/>
      <c r="Q34" s="1"/>
      <c r="R34" s="1"/>
      <c r="S34" s="1"/>
      <c r="T34" s="1"/>
      <c r="U34" s="67"/>
      <c r="V34" s="18"/>
      <c r="W34" s="18"/>
      <c r="X34" s="70"/>
    </row>
    <row r="35" spans="1:24" x14ac:dyDescent="0.25">
      <c r="A35" s="69"/>
      <c r="B35" s="12"/>
      <c r="C35" s="12"/>
      <c r="D35" s="1"/>
      <c r="E35" s="86"/>
      <c r="F35" s="1"/>
      <c r="G35" s="1"/>
      <c r="H35" s="1"/>
      <c r="I35" s="67"/>
      <c r="J35" s="1"/>
      <c r="K35" s="1"/>
      <c r="L35" s="1"/>
      <c r="M35" s="1"/>
      <c r="N35" s="67"/>
      <c r="O35" s="67"/>
      <c r="P35" s="1"/>
      <c r="Q35" s="1"/>
      <c r="R35" s="1"/>
      <c r="S35" s="1"/>
      <c r="T35" s="1"/>
      <c r="U35" s="67"/>
      <c r="V35" s="113"/>
      <c r="W35" s="77"/>
      <c r="X35" s="77"/>
    </row>
  </sheetData>
  <sheetProtection algorithmName="SHA-512" hashValue="nnQ/t7WZ+odsMB4kaeBEjCKOqoo7csT7W1ysUV+l9x3XLyOdO4VOq/JA6bNHv+Ibi3EXLsQ0gafte+twLAl02g==" saltValue="FDhgWeQjbIm3I5bcgkGA8w==" spinCount="100000" sheet="1" objects="1" scenarios="1" selectLockedCells="1" selectUnlockedCells="1"/>
  <mergeCells count="3">
    <mergeCell ref="B1:U1"/>
    <mergeCell ref="B2:U2"/>
    <mergeCell ref="B3:U3"/>
  </mergeCells>
  <pageMargins left="0.7" right="0.7" top="0.75" bottom="0.75" header="0.3" footer="0.3"/>
  <pageSetup paperSize="17" orientation="landscape"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
  <sheetViews>
    <sheetView topLeftCell="K1" workbookViewId="0">
      <selection activeCell="V15" sqref="V15"/>
    </sheetView>
  </sheetViews>
  <sheetFormatPr defaultRowHeight="12.5" x14ac:dyDescent="0.25"/>
  <cols>
    <col min="3" max="3" width="9.54296875" customWidth="1"/>
    <col min="6" max="6" width="9.81640625" customWidth="1"/>
    <col min="8" max="8" width="10.7265625" customWidth="1"/>
    <col min="9" max="10" width="8.7265625" style="71"/>
    <col min="13" max="13" width="11.1796875" style="71" customWidth="1"/>
    <col min="14" max="15" width="8.7265625" style="71"/>
    <col min="17" max="18" width="8.7265625" style="96"/>
    <col min="20" max="20" width="8.7265625" style="96"/>
    <col min="21" max="21" width="10.90625" customWidth="1"/>
    <col min="22" max="22" width="10.453125" style="96" customWidth="1"/>
    <col min="23" max="23" width="14" customWidth="1"/>
  </cols>
  <sheetData>
    <row r="1" spans="1:30" s="27" customFormat="1" ht="66.650000000000006" customHeight="1" x14ac:dyDescent="0.2">
      <c r="A1" s="50" t="s">
        <v>6</v>
      </c>
      <c r="B1" s="25" t="s">
        <v>41</v>
      </c>
      <c r="C1" s="25" t="s">
        <v>43</v>
      </c>
      <c r="D1" s="25" t="s">
        <v>183</v>
      </c>
      <c r="E1" s="25" t="s">
        <v>184</v>
      </c>
      <c r="F1" s="25" t="s">
        <v>185</v>
      </c>
      <c r="G1" s="25" t="s">
        <v>24</v>
      </c>
      <c r="H1" s="25" t="s">
        <v>19</v>
      </c>
      <c r="I1" s="25" t="s">
        <v>30</v>
      </c>
      <c r="J1" s="25" t="s">
        <v>20</v>
      </c>
      <c r="K1" s="25" t="s">
        <v>26</v>
      </c>
      <c r="L1" s="26" t="s">
        <v>25</v>
      </c>
      <c r="M1" s="25" t="s">
        <v>29</v>
      </c>
      <c r="N1" s="25" t="s">
        <v>31</v>
      </c>
      <c r="O1" s="25" t="s">
        <v>32</v>
      </c>
      <c r="P1" s="25" t="s">
        <v>33</v>
      </c>
      <c r="Q1" s="25" t="s">
        <v>89</v>
      </c>
      <c r="R1" s="25" t="s">
        <v>21</v>
      </c>
      <c r="S1" s="55" t="s">
        <v>27</v>
      </c>
      <c r="T1" s="25" t="s">
        <v>91</v>
      </c>
      <c r="U1" s="50" t="s">
        <v>22</v>
      </c>
      <c r="V1" s="50" t="s">
        <v>23</v>
      </c>
      <c r="W1" s="50" t="s">
        <v>88</v>
      </c>
      <c r="Y1" s="28"/>
      <c r="Z1" s="28"/>
      <c r="AA1" s="28"/>
      <c r="AB1" s="29"/>
      <c r="AC1" s="29"/>
      <c r="AD1" s="29"/>
    </row>
    <row r="2" spans="1:30" ht="20.5" customHeight="1" x14ac:dyDescent="0.3">
      <c r="A2" s="214" t="s">
        <v>351</v>
      </c>
      <c r="B2" s="121"/>
      <c r="C2" s="121"/>
      <c r="D2" s="122"/>
      <c r="E2" s="122"/>
      <c r="F2" s="122"/>
      <c r="G2" s="122"/>
      <c r="H2" s="122"/>
      <c r="I2" s="133"/>
      <c r="J2" s="133"/>
      <c r="K2" s="122"/>
      <c r="L2" s="122"/>
      <c r="M2" s="133"/>
      <c r="N2" s="133"/>
      <c r="O2" s="133"/>
      <c r="P2" s="122"/>
      <c r="Q2" s="123"/>
      <c r="R2" s="123"/>
      <c r="S2" s="122"/>
      <c r="T2" s="123"/>
      <c r="U2" s="125"/>
      <c r="V2" s="126"/>
      <c r="W2" s="125"/>
    </row>
    <row r="3" spans="1:30" x14ac:dyDescent="0.25">
      <c r="A3" s="18">
        <v>2001</v>
      </c>
      <c r="B3" s="517" t="s">
        <v>186</v>
      </c>
      <c r="C3" s="517" t="s">
        <v>187</v>
      </c>
      <c r="D3" s="409">
        <v>8968351</v>
      </c>
      <c r="E3" s="409">
        <v>1118890</v>
      </c>
      <c r="F3" s="409" t="s">
        <v>188</v>
      </c>
      <c r="G3" s="518">
        <v>37257</v>
      </c>
      <c r="H3" s="409" t="s">
        <v>189</v>
      </c>
      <c r="I3" s="519" t="s">
        <v>119</v>
      </c>
      <c r="J3" s="519" t="s">
        <v>119</v>
      </c>
      <c r="K3" s="519">
        <v>42</v>
      </c>
      <c r="L3" s="519" t="s">
        <v>190</v>
      </c>
      <c r="M3" s="519" t="s">
        <v>119</v>
      </c>
      <c r="N3" s="519" t="s">
        <v>119</v>
      </c>
      <c r="O3" s="519" t="s">
        <v>119</v>
      </c>
      <c r="P3" s="409">
        <v>170</v>
      </c>
      <c r="Q3" s="519" t="s">
        <v>191</v>
      </c>
      <c r="R3" s="130" t="s">
        <v>105</v>
      </c>
      <c r="S3" s="409" t="s">
        <v>385</v>
      </c>
      <c r="T3" s="519" t="s">
        <v>118</v>
      </c>
      <c r="U3" s="18">
        <v>2043</v>
      </c>
      <c r="V3" s="70" t="s">
        <v>190</v>
      </c>
      <c r="W3" s="85">
        <v>212280</v>
      </c>
    </row>
    <row r="4" spans="1:30" x14ac:dyDescent="0.25">
      <c r="A4" s="19">
        <v>2006</v>
      </c>
      <c r="B4" s="74" t="s">
        <v>186</v>
      </c>
      <c r="C4" s="74" t="s">
        <v>187</v>
      </c>
      <c r="D4" s="1">
        <v>9388431</v>
      </c>
      <c r="E4" s="1">
        <v>1179851</v>
      </c>
      <c r="F4" s="72" t="s">
        <v>192</v>
      </c>
      <c r="G4" s="7">
        <v>38838</v>
      </c>
      <c r="H4" s="72" t="s">
        <v>189</v>
      </c>
      <c r="I4" s="83" t="s">
        <v>119</v>
      </c>
      <c r="J4" s="83" t="s">
        <v>119</v>
      </c>
      <c r="K4" s="67">
        <v>42</v>
      </c>
      <c r="L4" s="83" t="s">
        <v>190</v>
      </c>
      <c r="M4" s="83" t="s">
        <v>119</v>
      </c>
      <c r="N4" s="83" t="s">
        <v>119</v>
      </c>
      <c r="O4" s="83" t="s">
        <v>119</v>
      </c>
      <c r="P4" s="1">
        <v>200</v>
      </c>
      <c r="Q4" s="83" t="s">
        <v>191</v>
      </c>
      <c r="R4" s="83" t="s">
        <v>105</v>
      </c>
      <c r="S4" s="1" t="s">
        <v>385</v>
      </c>
      <c r="T4" s="83" t="s">
        <v>118</v>
      </c>
      <c r="U4" s="19">
        <v>2048</v>
      </c>
      <c r="V4" s="69" t="s">
        <v>190</v>
      </c>
      <c r="W4" s="85">
        <v>215760</v>
      </c>
    </row>
    <row r="5" spans="1:30" x14ac:dyDescent="0.25">
      <c r="A5" s="18"/>
      <c r="B5" s="517"/>
      <c r="C5" s="517"/>
      <c r="D5" s="409"/>
      <c r="E5" s="409"/>
      <c r="F5" s="409"/>
      <c r="G5" s="409"/>
      <c r="H5" s="409"/>
      <c r="I5" s="520"/>
      <c r="J5" s="520"/>
      <c r="K5" s="409"/>
      <c r="L5" s="409"/>
      <c r="M5" s="520"/>
      <c r="N5" s="520"/>
      <c r="O5" s="520"/>
      <c r="P5" s="409"/>
      <c r="Q5" s="519"/>
      <c r="R5" s="519"/>
      <c r="S5" s="409"/>
      <c r="T5" s="519"/>
      <c r="U5" s="18"/>
      <c r="V5" s="70"/>
      <c r="W5" s="18"/>
    </row>
  </sheetData>
  <sheetProtection algorithmName="SHA-512" hashValue="38Wp//gAKkeRTUrfnW4FJFoc79fEhpWq9CxICufmCIoMxzRcl0dEJDEadLSfd7sb0Q3P7011bxi1P65rLKpehA==" saltValue="w2HOF+8h0A5+SXbnfFQNqw=="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workbookViewId="0">
      <pane ySplit="4" topLeftCell="A20" activePane="bottomLeft" state="frozen"/>
      <selection pane="bottomLeft" activeCell="C31" sqref="C31"/>
    </sheetView>
  </sheetViews>
  <sheetFormatPr defaultColWidth="8.81640625" defaultRowHeight="12.5" x14ac:dyDescent="0.25"/>
  <cols>
    <col min="1" max="1" width="8.81640625" style="96"/>
    <col min="2" max="3" width="10.453125" customWidth="1"/>
    <col min="4" max="4" width="20.453125" customWidth="1"/>
    <col min="5" max="5" width="12" style="177" customWidth="1"/>
    <col min="6" max="6" width="11.1796875" style="96" customWidth="1"/>
    <col min="7" max="7" width="11.453125" customWidth="1"/>
    <col min="8" max="10" width="10.453125" style="96" customWidth="1"/>
    <col min="11" max="11" width="11.81640625" customWidth="1"/>
    <col min="12" max="13" width="11.453125" style="96" customWidth="1"/>
    <col min="14" max="14" width="12" style="149" customWidth="1"/>
    <col min="15" max="15" width="11.453125" customWidth="1"/>
    <col min="16" max="16" width="7.81640625" style="96" customWidth="1"/>
    <col min="17" max="17" width="11.453125" style="96" customWidth="1"/>
    <col min="18" max="18" width="10.453125" style="96" customWidth="1"/>
    <col min="19" max="20" width="10.81640625" customWidth="1"/>
  </cols>
  <sheetData>
    <row r="1" spans="1:27" x14ac:dyDescent="0.25">
      <c r="B1" s="561"/>
      <c r="C1" s="561"/>
      <c r="D1" s="561"/>
      <c r="E1" s="561"/>
      <c r="F1" s="561"/>
      <c r="G1" s="561"/>
      <c r="H1" s="561"/>
      <c r="I1" s="561"/>
      <c r="J1" s="561"/>
      <c r="K1" s="561"/>
      <c r="L1" s="561"/>
      <c r="M1" s="561"/>
      <c r="N1" s="561"/>
      <c r="O1" s="561"/>
      <c r="P1" s="561"/>
      <c r="Q1" s="561"/>
    </row>
    <row r="2" spans="1:27" ht="18" x14ac:dyDescent="0.4">
      <c r="B2" s="557" t="s">
        <v>28</v>
      </c>
      <c r="C2" s="557"/>
      <c r="D2" s="557"/>
      <c r="E2" s="557"/>
      <c r="F2" s="557"/>
      <c r="G2" s="557"/>
      <c r="H2" s="557"/>
      <c r="I2" s="557"/>
      <c r="J2" s="557"/>
      <c r="K2" s="557"/>
      <c r="L2" s="557"/>
      <c r="M2" s="557"/>
      <c r="N2" s="557"/>
      <c r="O2" s="557"/>
      <c r="P2" s="557"/>
      <c r="Q2" s="557"/>
    </row>
    <row r="3" spans="1:27" ht="18" x14ac:dyDescent="0.4">
      <c r="B3" s="559" t="s">
        <v>82</v>
      </c>
      <c r="C3" s="559"/>
      <c r="D3" s="559"/>
      <c r="E3" s="559"/>
      <c r="F3" s="559"/>
      <c r="G3" s="559"/>
      <c r="H3" s="559"/>
      <c r="I3" s="559"/>
      <c r="J3" s="559"/>
      <c r="K3" s="559"/>
      <c r="L3" s="559"/>
      <c r="M3" s="559"/>
      <c r="N3" s="559"/>
      <c r="O3" s="559"/>
      <c r="P3" s="559"/>
      <c r="Q3" s="559"/>
    </row>
    <row r="4" spans="1:27" s="27" customFormat="1" ht="60.65" customHeight="1" x14ac:dyDescent="0.2">
      <c r="A4" s="50" t="s">
        <v>6</v>
      </c>
      <c r="B4" s="25" t="s">
        <v>41</v>
      </c>
      <c r="C4" s="25" t="s">
        <v>43</v>
      </c>
      <c r="D4" s="25" t="s">
        <v>17</v>
      </c>
      <c r="E4" s="25" t="s">
        <v>18</v>
      </c>
      <c r="F4" s="25" t="s">
        <v>24</v>
      </c>
      <c r="G4" s="25" t="s">
        <v>19</v>
      </c>
      <c r="H4" s="25" t="s">
        <v>30</v>
      </c>
      <c r="I4" s="25" t="s">
        <v>20</v>
      </c>
      <c r="J4" s="25" t="s">
        <v>26</v>
      </c>
      <c r="K4" s="26" t="s">
        <v>25</v>
      </c>
      <c r="L4" s="25" t="s">
        <v>29</v>
      </c>
      <c r="M4" s="25" t="s">
        <v>31</v>
      </c>
      <c r="N4" s="25" t="s">
        <v>33</v>
      </c>
      <c r="O4" s="25" t="s">
        <v>21</v>
      </c>
      <c r="P4" s="55" t="s">
        <v>27</v>
      </c>
      <c r="Q4" s="25" t="s">
        <v>91</v>
      </c>
      <c r="R4" s="50" t="s">
        <v>22</v>
      </c>
      <c r="S4" s="50" t="s">
        <v>23</v>
      </c>
      <c r="T4" s="50" t="s">
        <v>66</v>
      </c>
      <c r="V4" s="28"/>
      <c r="W4" s="28"/>
      <c r="X4" s="28"/>
      <c r="Y4" s="29"/>
      <c r="Z4" s="29"/>
      <c r="AA4" s="29"/>
    </row>
    <row r="5" spans="1:27" s="27" customFormat="1" ht="14.15" customHeight="1" x14ac:dyDescent="0.2">
      <c r="A5" s="215" t="s">
        <v>130</v>
      </c>
      <c r="B5" s="216"/>
      <c r="C5" s="217"/>
      <c r="D5" s="218"/>
      <c r="E5" s="218"/>
      <c r="F5" s="218"/>
      <c r="G5" s="218"/>
      <c r="H5" s="218"/>
      <c r="I5" s="218"/>
      <c r="J5" s="218"/>
      <c r="K5" s="219"/>
      <c r="L5" s="218"/>
      <c r="M5" s="218"/>
      <c r="N5" s="225"/>
      <c r="O5" s="218"/>
      <c r="P5" s="220"/>
      <c r="Q5" s="218"/>
      <c r="R5" s="218"/>
      <c r="S5" s="218"/>
      <c r="T5" s="218"/>
      <c r="V5" s="28"/>
      <c r="W5" s="28"/>
      <c r="X5" s="28"/>
      <c r="Y5" s="29"/>
      <c r="Z5" s="29"/>
      <c r="AA5" s="29"/>
    </row>
    <row r="6" spans="1:27" s="40" customFormat="1" x14ac:dyDescent="0.25">
      <c r="A6" s="83">
        <v>2009</v>
      </c>
      <c r="B6" s="228" t="s">
        <v>117</v>
      </c>
      <c r="C6" s="228"/>
      <c r="D6" s="231" t="s">
        <v>133</v>
      </c>
      <c r="E6" s="83">
        <v>100</v>
      </c>
      <c r="F6" s="236">
        <v>40149</v>
      </c>
      <c r="G6" s="72">
        <v>1851.6</v>
      </c>
      <c r="H6" s="83" t="s">
        <v>119</v>
      </c>
      <c r="I6" s="83" t="s">
        <v>119</v>
      </c>
      <c r="J6" s="83">
        <v>14</v>
      </c>
      <c r="K6" s="72"/>
      <c r="L6" s="83" t="s">
        <v>119</v>
      </c>
      <c r="M6" s="83" t="s">
        <v>119</v>
      </c>
      <c r="N6" s="152">
        <v>6</v>
      </c>
      <c r="O6" s="67" t="s">
        <v>107</v>
      </c>
      <c r="P6" s="83">
        <v>81</v>
      </c>
      <c r="Q6" s="83" t="s">
        <v>118</v>
      </c>
      <c r="R6" s="70"/>
      <c r="S6" s="70"/>
      <c r="T6" s="70"/>
      <c r="U6" s="40" t="s">
        <v>119</v>
      </c>
    </row>
    <row r="7" spans="1:27" s="40" customFormat="1" x14ac:dyDescent="0.25">
      <c r="A7" s="221">
        <v>2009</v>
      </c>
      <c r="B7" s="228" t="s">
        <v>117</v>
      </c>
      <c r="C7" s="228"/>
      <c r="D7" s="232" t="s">
        <v>134</v>
      </c>
      <c r="E7" s="83">
        <v>101</v>
      </c>
      <c r="F7" s="236">
        <v>40149</v>
      </c>
      <c r="G7" s="72">
        <v>1272</v>
      </c>
      <c r="H7" s="83" t="s">
        <v>119</v>
      </c>
      <c r="I7" s="83" t="s">
        <v>119</v>
      </c>
      <c r="J7" s="83">
        <v>14</v>
      </c>
      <c r="K7" s="72"/>
      <c r="L7" s="83" t="s">
        <v>119</v>
      </c>
      <c r="M7" s="83" t="s">
        <v>119</v>
      </c>
      <c r="N7" s="152">
        <v>6</v>
      </c>
      <c r="O7" s="67" t="s">
        <v>107</v>
      </c>
      <c r="P7" s="83">
        <v>81</v>
      </c>
      <c r="Q7" s="83" t="s">
        <v>118</v>
      </c>
      <c r="R7" s="129">
        <v>2030</v>
      </c>
      <c r="S7" s="377">
        <v>100000</v>
      </c>
      <c r="T7" s="377">
        <v>50000</v>
      </c>
      <c r="U7" s="40" t="s">
        <v>119</v>
      </c>
    </row>
    <row r="8" spans="1:27" ht="13" x14ac:dyDescent="0.3">
      <c r="A8" s="223"/>
      <c r="B8" s="229"/>
      <c r="C8" s="229"/>
      <c r="D8" s="84"/>
      <c r="E8" s="83"/>
      <c r="F8" s="67"/>
      <c r="G8" s="1"/>
      <c r="H8" s="67"/>
      <c r="I8" s="67"/>
      <c r="J8" s="67"/>
      <c r="K8" s="1"/>
      <c r="L8" s="67"/>
      <c r="M8" s="67"/>
      <c r="N8" s="97"/>
      <c r="O8" s="67"/>
      <c r="P8" s="67"/>
      <c r="Q8" s="67"/>
      <c r="R8" s="70"/>
      <c r="S8" s="70"/>
      <c r="T8" s="70"/>
    </row>
    <row r="9" spans="1:27" ht="13" x14ac:dyDescent="0.3">
      <c r="A9" s="224" t="s">
        <v>351</v>
      </c>
      <c r="B9" s="230"/>
      <c r="C9" s="230"/>
      <c r="D9" s="233"/>
      <c r="E9" s="194"/>
      <c r="F9" s="123"/>
      <c r="G9" s="122"/>
      <c r="H9" s="123"/>
      <c r="I9" s="123"/>
      <c r="J9" s="123"/>
      <c r="K9" s="122"/>
      <c r="L9" s="123"/>
      <c r="M9" s="123"/>
      <c r="N9" s="151"/>
      <c r="O9" s="122"/>
      <c r="P9" s="123"/>
      <c r="Q9" s="123"/>
      <c r="R9" s="124"/>
      <c r="S9" s="120"/>
      <c r="T9" s="120"/>
    </row>
    <row r="10" spans="1:27" x14ac:dyDescent="0.25">
      <c r="A10" s="177">
        <v>2005</v>
      </c>
      <c r="B10" s="229" t="s">
        <v>117</v>
      </c>
      <c r="C10" s="229" t="s">
        <v>199</v>
      </c>
      <c r="D10" s="84" t="s">
        <v>200</v>
      </c>
      <c r="E10" s="83">
        <v>6</v>
      </c>
      <c r="F10" s="82">
        <v>39706</v>
      </c>
      <c r="G10" s="76">
        <v>39379</v>
      </c>
      <c r="H10" s="351"/>
      <c r="I10" s="83" t="s">
        <v>119</v>
      </c>
      <c r="J10" s="67">
        <v>8</v>
      </c>
      <c r="K10" s="76">
        <v>100000</v>
      </c>
      <c r="L10" s="83" t="s">
        <v>119</v>
      </c>
      <c r="M10" s="83" t="s">
        <v>119</v>
      </c>
      <c r="N10" s="97">
        <v>2</v>
      </c>
      <c r="O10" s="67" t="s">
        <v>107</v>
      </c>
      <c r="P10" s="351"/>
      <c r="Q10" s="83" t="s">
        <v>118</v>
      </c>
      <c r="R10" s="70"/>
      <c r="S10" s="70"/>
      <c r="T10" s="90"/>
    </row>
    <row r="11" spans="1:27" x14ac:dyDescent="0.25">
      <c r="A11" s="69">
        <v>2006</v>
      </c>
      <c r="B11" s="228" t="s">
        <v>193</v>
      </c>
      <c r="C11" s="228" t="s">
        <v>201</v>
      </c>
      <c r="D11" s="234" t="s">
        <v>202</v>
      </c>
      <c r="E11" s="83">
        <v>1</v>
      </c>
      <c r="F11" s="82">
        <v>38768</v>
      </c>
      <c r="G11" s="76">
        <v>25591</v>
      </c>
      <c r="H11" s="351"/>
      <c r="I11" s="83" t="s">
        <v>119</v>
      </c>
      <c r="J11" s="67">
        <v>8</v>
      </c>
      <c r="K11" s="76">
        <v>100000</v>
      </c>
      <c r="L11" s="83" t="s">
        <v>119</v>
      </c>
      <c r="M11" s="83" t="s">
        <v>119</v>
      </c>
      <c r="N11" s="97">
        <v>4</v>
      </c>
      <c r="O11" s="67" t="s">
        <v>107</v>
      </c>
      <c r="P11" s="351"/>
      <c r="Q11" s="83" t="s">
        <v>118</v>
      </c>
      <c r="R11" s="113"/>
      <c r="S11" s="80">
        <v>128000</v>
      </c>
      <c r="T11" s="379">
        <v>38087</v>
      </c>
    </row>
    <row r="12" spans="1:27" x14ac:dyDescent="0.25">
      <c r="A12" s="70">
        <v>2006</v>
      </c>
      <c r="B12" s="228" t="s">
        <v>193</v>
      </c>
      <c r="C12" s="228" t="s">
        <v>201</v>
      </c>
      <c r="D12" s="234" t="s">
        <v>203</v>
      </c>
      <c r="E12" s="83">
        <v>2</v>
      </c>
      <c r="F12" s="82">
        <v>38768</v>
      </c>
      <c r="G12" s="76">
        <v>30970</v>
      </c>
      <c r="H12" s="351"/>
      <c r="I12" s="83" t="s">
        <v>119</v>
      </c>
      <c r="J12" s="67">
        <v>8</v>
      </c>
      <c r="K12" s="76">
        <v>100000</v>
      </c>
      <c r="L12" s="83" t="s">
        <v>119</v>
      </c>
      <c r="M12" s="83" t="s">
        <v>119</v>
      </c>
      <c r="N12" s="97">
        <v>4</v>
      </c>
      <c r="O12" s="67" t="s">
        <v>107</v>
      </c>
      <c r="P12" s="351"/>
      <c r="Q12" s="83" t="s">
        <v>118</v>
      </c>
      <c r="R12" s="70"/>
      <c r="S12" s="70"/>
      <c r="T12" s="90"/>
    </row>
    <row r="13" spans="1:27" x14ac:dyDescent="0.25">
      <c r="A13" s="69">
        <v>2009</v>
      </c>
      <c r="B13" s="228" t="s">
        <v>193</v>
      </c>
      <c r="C13" s="228" t="s">
        <v>201</v>
      </c>
      <c r="D13" s="234" t="s">
        <v>204</v>
      </c>
      <c r="E13" s="83">
        <v>3</v>
      </c>
      <c r="F13" s="82">
        <v>40004</v>
      </c>
      <c r="G13" s="76">
        <v>56544</v>
      </c>
      <c r="H13" s="351"/>
      <c r="I13" s="83" t="s">
        <v>119</v>
      </c>
      <c r="J13" s="67">
        <v>8</v>
      </c>
      <c r="K13" s="76">
        <v>100000</v>
      </c>
      <c r="L13" s="83" t="s">
        <v>119</v>
      </c>
      <c r="M13" s="83" t="s">
        <v>119</v>
      </c>
      <c r="N13" s="97">
        <v>4</v>
      </c>
      <c r="O13" s="67" t="s">
        <v>107</v>
      </c>
      <c r="P13" s="351"/>
      <c r="Q13" s="83" t="s">
        <v>118</v>
      </c>
      <c r="R13" s="113"/>
      <c r="S13" s="80">
        <v>110000</v>
      </c>
      <c r="T13" s="379">
        <v>38780</v>
      </c>
    </row>
    <row r="14" spans="1:27" ht="13" x14ac:dyDescent="0.3">
      <c r="A14" s="223"/>
      <c r="B14" s="229"/>
      <c r="C14" s="229"/>
      <c r="D14" s="84"/>
      <c r="E14" s="83"/>
      <c r="F14" s="67"/>
      <c r="G14" s="1"/>
      <c r="H14" s="67"/>
      <c r="I14" s="67"/>
      <c r="J14" s="67"/>
      <c r="K14" s="1"/>
      <c r="L14" s="67"/>
      <c r="M14" s="67"/>
      <c r="N14" s="97"/>
      <c r="O14" s="67" t="s">
        <v>107</v>
      </c>
      <c r="P14" s="351"/>
      <c r="Q14" s="67"/>
      <c r="R14" s="70"/>
      <c r="S14" s="70"/>
      <c r="T14" s="90"/>
    </row>
    <row r="15" spans="1:27" ht="13" x14ac:dyDescent="0.3">
      <c r="A15" s="224" t="s">
        <v>352</v>
      </c>
      <c r="B15" s="230"/>
      <c r="C15" s="230"/>
      <c r="D15" s="233"/>
      <c r="E15" s="194"/>
      <c r="F15" s="123"/>
      <c r="G15" s="122"/>
      <c r="H15" s="123"/>
      <c r="I15" s="123"/>
      <c r="J15" s="123"/>
      <c r="K15" s="122"/>
      <c r="L15" s="123"/>
      <c r="M15" s="123"/>
      <c r="N15" s="151"/>
      <c r="O15" s="122"/>
      <c r="P15" s="123"/>
      <c r="Q15" s="123"/>
      <c r="R15" s="124"/>
      <c r="S15" s="120"/>
      <c r="T15" s="120"/>
    </row>
    <row r="16" spans="1:27" x14ac:dyDescent="0.25">
      <c r="A16" s="69">
        <v>2008</v>
      </c>
      <c r="B16" s="229" t="s">
        <v>117</v>
      </c>
      <c r="C16" s="229" t="s">
        <v>245</v>
      </c>
      <c r="D16" s="84" t="s">
        <v>246</v>
      </c>
      <c r="E16" s="83">
        <v>6810</v>
      </c>
      <c r="F16" s="82">
        <v>39406</v>
      </c>
      <c r="G16" s="88">
        <v>90121</v>
      </c>
      <c r="H16" s="67" t="s">
        <v>119</v>
      </c>
      <c r="I16" s="67" t="s">
        <v>119</v>
      </c>
      <c r="J16" s="67"/>
      <c r="K16" s="67"/>
      <c r="L16" s="67" t="s">
        <v>119</v>
      </c>
      <c r="M16" s="67" t="s">
        <v>119</v>
      </c>
      <c r="N16" s="97">
        <v>5</v>
      </c>
      <c r="O16" s="67" t="s">
        <v>107</v>
      </c>
      <c r="P16" s="350">
        <v>57</v>
      </c>
      <c r="Q16" s="67" t="s">
        <v>118</v>
      </c>
      <c r="R16" s="70">
        <v>2018</v>
      </c>
      <c r="S16" s="70"/>
      <c r="T16" s="90">
        <v>43325</v>
      </c>
    </row>
    <row r="17" spans="1:20" x14ac:dyDescent="0.25">
      <c r="A17" s="70">
        <v>2009</v>
      </c>
      <c r="B17" s="229" t="s">
        <v>117</v>
      </c>
      <c r="C17" s="229" t="s">
        <v>245</v>
      </c>
      <c r="D17" s="84" t="s">
        <v>247</v>
      </c>
      <c r="E17" s="83">
        <v>6901</v>
      </c>
      <c r="F17" s="82">
        <v>39882</v>
      </c>
      <c r="G17" s="88">
        <v>78212</v>
      </c>
      <c r="H17" s="67" t="s">
        <v>119</v>
      </c>
      <c r="I17" s="67" t="s">
        <v>119</v>
      </c>
      <c r="J17" s="67"/>
      <c r="K17" s="67"/>
      <c r="L17" s="67" t="s">
        <v>119</v>
      </c>
      <c r="M17" s="67" t="s">
        <v>119</v>
      </c>
      <c r="N17" s="97">
        <v>5</v>
      </c>
      <c r="O17" s="67" t="s">
        <v>107</v>
      </c>
      <c r="P17" s="350">
        <v>60</v>
      </c>
      <c r="Q17" s="67" t="s">
        <v>118</v>
      </c>
      <c r="R17" s="113">
        <v>2018</v>
      </c>
      <c r="S17" s="113"/>
      <c r="T17" s="378">
        <v>43324.92</v>
      </c>
    </row>
    <row r="18" spans="1:20" x14ac:dyDescent="0.25">
      <c r="A18" s="69">
        <v>2011</v>
      </c>
      <c r="B18" s="229" t="s">
        <v>117</v>
      </c>
      <c r="C18" s="229" t="s">
        <v>245</v>
      </c>
      <c r="D18" s="84" t="s">
        <v>248</v>
      </c>
      <c r="E18" s="83">
        <v>6002</v>
      </c>
      <c r="F18" s="82">
        <v>40459</v>
      </c>
      <c r="G18" s="88">
        <v>96083</v>
      </c>
      <c r="H18" s="67" t="s">
        <v>119</v>
      </c>
      <c r="I18" s="67" t="s">
        <v>119</v>
      </c>
      <c r="J18" s="67"/>
      <c r="K18" s="67"/>
      <c r="L18" s="67" t="s">
        <v>119</v>
      </c>
      <c r="M18" s="67" t="s">
        <v>119</v>
      </c>
      <c r="N18" s="97">
        <v>5</v>
      </c>
      <c r="O18" s="67" t="s">
        <v>107</v>
      </c>
      <c r="P18" s="350">
        <v>55</v>
      </c>
      <c r="Q18" s="67" t="s">
        <v>118</v>
      </c>
      <c r="R18" s="70">
        <v>2018</v>
      </c>
      <c r="S18" s="70"/>
      <c r="T18" s="90">
        <v>43325</v>
      </c>
    </row>
    <row r="19" spans="1:20" x14ac:dyDescent="0.25">
      <c r="A19" s="70">
        <v>2016</v>
      </c>
      <c r="B19" s="229" t="s">
        <v>117</v>
      </c>
      <c r="C19" s="229" t="s">
        <v>199</v>
      </c>
      <c r="D19" s="84" t="s">
        <v>249</v>
      </c>
      <c r="E19" s="83">
        <v>6604</v>
      </c>
      <c r="F19" s="82">
        <v>42585</v>
      </c>
      <c r="G19" s="88">
        <v>3626</v>
      </c>
      <c r="H19" s="67" t="s">
        <v>119</v>
      </c>
      <c r="I19" s="67" t="s">
        <v>119</v>
      </c>
      <c r="J19" s="67"/>
      <c r="K19" s="67"/>
      <c r="L19" s="67" t="s">
        <v>119</v>
      </c>
      <c r="M19" s="67" t="s">
        <v>119</v>
      </c>
      <c r="N19" s="97">
        <v>2</v>
      </c>
      <c r="O19" s="67" t="s">
        <v>107</v>
      </c>
      <c r="P19" s="350">
        <v>81</v>
      </c>
      <c r="Q19" s="67" t="s">
        <v>118</v>
      </c>
      <c r="R19" s="113">
        <v>2026</v>
      </c>
      <c r="S19" s="113"/>
      <c r="T19" s="378">
        <v>58000</v>
      </c>
    </row>
    <row r="20" spans="1:20" x14ac:dyDescent="0.25">
      <c r="A20" s="69">
        <v>2007</v>
      </c>
      <c r="B20" s="229" t="s">
        <v>117</v>
      </c>
      <c r="C20" s="229" t="s">
        <v>199</v>
      </c>
      <c r="D20" s="84" t="s">
        <v>250</v>
      </c>
      <c r="E20" s="83">
        <v>6809</v>
      </c>
      <c r="F20" s="82">
        <v>39170</v>
      </c>
      <c r="G20" s="88">
        <v>65036</v>
      </c>
      <c r="H20" s="67" t="s">
        <v>119</v>
      </c>
      <c r="I20" s="67" t="s">
        <v>119</v>
      </c>
      <c r="J20" s="67"/>
      <c r="K20" s="67"/>
      <c r="L20" s="67" t="s">
        <v>119</v>
      </c>
      <c r="M20" s="67" t="s">
        <v>119</v>
      </c>
      <c r="N20" s="97">
        <v>3</v>
      </c>
      <c r="O20" s="67" t="s">
        <v>107</v>
      </c>
      <c r="P20" s="350">
        <v>43</v>
      </c>
      <c r="Q20" s="67" t="s">
        <v>118</v>
      </c>
      <c r="R20" s="70">
        <v>2019</v>
      </c>
      <c r="S20" s="70"/>
      <c r="T20" s="90">
        <v>35000</v>
      </c>
    </row>
    <row r="21" spans="1:20" x14ac:dyDescent="0.25">
      <c r="A21" s="70">
        <v>2015</v>
      </c>
      <c r="B21" s="229" t="s">
        <v>251</v>
      </c>
      <c r="C21" s="229" t="s">
        <v>252</v>
      </c>
      <c r="D21" s="84" t="s">
        <v>253</v>
      </c>
      <c r="E21" s="83">
        <v>6503</v>
      </c>
      <c r="F21" s="82">
        <v>42136</v>
      </c>
      <c r="G21" s="88">
        <v>25692</v>
      </c>
      <c r="H21" s="67" t="s">
        <v>119</v>
      </c>
      <c r="I21" s="67" t="s">
        <v>119</v>
      </c>
      <c r="J21" s="67"/>
      <c r="K21" s="67"/>
      <c r="L21" s="67" t="s">
        <v>119</v>
      </c>
      <c r="M21" s="67" t="s">
        <v>119</v>
      </c>
      <c r="N21" s="97">
        <v>5</v>
      </c>
      <c r="O21" s="67" t="s">
        <v>107</v>
      </c>
      <c r="P21" s="350">
        <v>80</v>
      </c>
      <c r="Q21" s="67" t="s">
        <v>118</v>
      </c>
      <c r="R21" s="113">
        <v>2025</v>
      </c>
      <c r="S21" s="113"/>
      <c r="T21" s="378">
        <v>27200</v>
      </c>
    </row>
    <row r="22" spans="1:20" x14ac:dyDescent="0.25">
      <c r="A22" s="69"/>
      <c r="B22" s="229"/>
      <c r="C22" s="229"/>
      <c r="D22" s="84"/>
      <c r="E22" s="83"/>
      <c r="F22" s="67"/>
      <c r="G22" s="1"/>
      <c r="H22" s="67"/>
      <c r="I22" s="67"/>
      <c r="J22" s="67"/>
      <c r="K22" s="1"/>
      <c r="L22" s="67"/>
      <c r="M22" s="67"/>
      <c r="N22" s="97"/>
      <c r="O22" s="1"/>
      <c r="P22" s="67"/>
      <c r="Q22" s="67"/>
      <c r="R22" s="70"/>
      <c r="S22" s="70"/>
      <c r="T22" s="90"/>
    </row>
    <row r="23" spans="1:20" ht="13" x14ac:dyDescent="0.3">
      <c r="A23" s="224" t="s">
        <v>349</v>
      </c>
      <c r="B23" s="230"/>
      <c r="C23" s="230"/>
      <c r="D23" s="233"/>
      <c r="E23" s="194"/>
      <c r="F23" s="123"/>
      <c r="G23" s="122"/>
      <c r="H23" s="123"/>
      <c r="I23" s="123"/>
      <c r="J23" s="123"/>
      <c r="K23" s="122"/>
      <c r="L23" s="123"/>
      <c r="M23" s="123"/>
      <c r="N23" s="151"/>
      <c r="O23" s="122"/>
      <c r="P23" s="123"/>
      <c r="Q23" s="123"/>
      <c r="R23" s="124"/>
      <c r="S23" s="120"/>
      <c r="T23" s="120"/>
    </row>
    <row r="24" spans="1:20" x14ac:dyDescent="0.25">
      <c r="A24" s="69">
        <v>1995</v>
      </c>
      <c r="B24" s="228" t="s">
        <v>276</v>
      </c>
      <c r="C24" s="228" t="s">
        <v>277</v>
      </c>
      <c r="D24" s="235" t="s">
        <v>278</v>
      </c>
      <c r="E24" s="83">
        <v>2</v>
      </c>
      <c r="F24" s="83" t="s">
        <v>163</v>
      </c>
      <c r="G24" s="1">
        <v>35529</v>
      </c>
      <c r="H24" s="83" t="s">
        <v>119</v>
      </c>
      <c r="I24" s="83" t="s">
        <v>119</v>
      </c>
      <c r="J24" s="67">
        <v>10</v>
      </c>
      <c r="K24" s="1">
        <v>100000</v>
      </c>
      <c r="L24" s="83" t="s">
        <v>119</v>
      </c>
      <c r="M24" s="83" t="s">
        <v>119</v>
      </c>
      <c r="N24" s="226">
        <v>4</v>
      </c>
      <c r="O24" s="67" t="s">
        <v>107</v>
      </c>
      <c r="P24" s="351"/>
      <c r="Q24" s="83" t="s">
        <v>118</v>
      </c>
      <c r="R24" s="112">
        <v>2019</v>
      </c>
      <c r="S24" s="111">
        <v>40000</v>
      </c>
      <c r="T24" s="111">
        <v>1000</v>
      </c>
    </row>
    <row r="25" spans="1:20" x14ac:dyDescent="0.25">
      <c r="A25" s="113">
        <v>2010</v>
      </c>
      <c r="B25" s="228" t="s">
        <v>117</v>
      </c>
      <c r="C25" s="228" t="s">
        <v>245</v>
      </c>
      <c r="D25" s="235" t="s">
        <v>279</v>
      </c>
      <c r="E25" s="83">
        <v>4</v>
      </c>
      <c r="F25" s="82">
        <v>41285</v>
      </c>
      <c r="G25" s="1">
        <v>54985</v>
      </c>
      <c r="H25" s="83" t="s">
        <v>119</v>
      </c>
      <c r="I25" s="83" t="s">
        <v>119</v>
      </c>
      <c r="J25" s="67">
        <v>10</v>
      </c>
      <c r="K25" s="1">
        <v>100000</v>
      </c>
      <c r="L25" s="83" t="s">
        <v>119</v>
      </c>
      <c r="M25" s="83" t="s">
        <v>119</v>
      </c>
      <c r="N25" s="97">
        <v>5</v>
      </c>
      <c r="O25" s="67" t="s">
        <v>107</v>
      </c>
      <c r="P25" s="351"/>
      <c r="Q25" s="83" t="s">
        <v>118</v>
      </c>
      <c r="R25" s="113">
        <v>2022</v>
      </c>
      <c r="S25" s="77">
        <v>80000</v>
      </c>
      <c r="T25" s="77">
        <v>5000</v>
      </c>
    </row>
    <row r="26" spans="1:20" x14ac:dyDescent="0.25">
      <c r="A26" s="112"/>
      <c r="B26" s="229"/>
      <c r="C26" s="229"/>
      <c r="D26" s="84"/>
      <c r="E26" s="83"/>
      <c r="F26" s="67"/>
      <c r="G26" s="1"/>
      <c r="H26" s="67"/>
      <c r="I26" s="67"/>
      <c r="J26" s="67"/>
      <c r="K26" s="1"/>
      <c r="L26" s="67"/>
      <c r="M26" s="67"/>
      <c r="N26" s="97"/>
      <c r="O26" s="1"/>
      <c r="P26" s="67"/>
      <c r="Q26" s="67"/>
      <c r="R26" s="112"/>
      <c r="S26" s="111"/>
      <c r="T26" s="111"/>
    </row>
    <row r="27" spans="1:20" ht="13" x14ac:dyDescent="0.3">
      <c r="A27" s="224" t="s">
        <v>307</v>
      </c>
      <c r="B27" s="230"/>
      <c r="C27" s="230"/>
      <c r="D27" s="233"/>
      <c r="E27" s="194"/>
      <c r="F27" s="123"/>
      <c r="G27" s="122"/>
      <c r="H27" s="123"/>
      <c r="I27" s="123"/>
      <c r="J27" s="123"/>
      <c r="K27" s="122"/>
      <c r="L27" s="123"/>
      <c r="M27" s="123"/>
      <c r="N27" s="151"/>
      <c r="O27" s="122"/>
      <c r="P27" s="123"/>
      <c r="Q27" s="123"/>
      <c r="R27" s="124"/>
      <c r="S27" s="120"/>
      <c r="T27" s="120"/>
    </row>
    <row r="28" spans="1:20" x14ac:dyDescent="0.25">
      <c r="A28" s="112">
        <v>2010</v>
      </c>
      <c r="B28" s="229" t="s">
        <v>117</v>
      </c>
      <c r="C28" s="229" t="s">
        <v>345</v>
      </c>
      <c r="D28" s="84" t="s">
        <v>346</v>
      </c>
      <c r="E28" s="83" t="s">
        <v>347</v>
      </c>
      <c r="F28" s="82">
        <v>41075</v>
      </c>
      <c r="G28" s="1">
        <v>3701</v>
      </c>
      <c r="H28" s="67" t="s">
        <v>119</v>
      </c>
      <c r="I28" s="67" t="s">
        <v>119</v>
      </c>
      <c r="J28" s="67"/>
      <c r="K28" s="1"/>
      <c r="L28" s="67" t="s">
        <v>119</v>
      </c>
      <c r="M28" s="67" t="s">
        <v>119</v>
      </c>
      <c r="N28" s="97">
        <v>3</v>
      </c>
      <c r="O28" s="67" t="s">
        <v>107</v>
      </c>
      <c r="P28" s="351"/>
      <c r="Q28" s="67"/>
      <c r="R28" s="70"/>
      <c r="S28" s="18"/>
      <c r="T28" s="18"/>
    </row>
    <row r="29" spans="1:20" x14ac:dyDescent="0.25">
      <c r="A29" s="69"/>
      <c r="B29" s="12"/>
      <c r="C29" s="12"/>
      <c r="D29" s="1"/>
      <c r="E29" s="83"/>
      <c r="F29" s="67"/>
      <c r="G29" s="1"/>
      <c r="H29" s="67"/>
      <c r="I29" s="67"/>
      <c r="J29" s="67"/>
      <c r="K29" s="1"/>
      <c r="L29" s="67"/>
      <c r="M29" s="67"/>
      <c r="N29" s="97"/>
      <c r="O29" s="1"/>
      <c r="P29" s="67"/>
      <c r="Q29" s="67"/>
      <c r="R29" s="69"/>
      <c r="S29" s="19"/>
      <c r="T29" s="19"/>
    </row>
    <row r="30" spans="1:20" x14ac:dyDescent="0.25">
      <c r="A30" s="70"/>
      <c r="B30" s="12"/>
      <c r="C30" s="12"/>
      <c r="D30" s="1"/>
      <c r="E30" s="83"/>
      <c r="F30" s="67"/>
      <c r="G30" s="1"/>
      <c r="H30" s="67"/>
      <c r="I30" s="67"/>
      <c r="J30" s="67"/>
      <c r="K30" s="1"/>
      <c r="L30" s="67"/>
      <c r="M30" s="67"/>
      <c r="N30" s="97"/>
      <c r="O30" s="1"/>
      <c r="P30" s="67"/>
      <c r="Q30" s="67"/>
      <c r="R30" s="70"/>
      <c r="S30" s="18"/>
      <c r="T30" s="18"/>
    </row>
    <row r="31" spans="1:20" x14ac:dyDescent="0.25">
      <c r="A31" s="69"/>
      <c r="B31" s="12"/>
      <c r="C31" s="12"/>
      <c r="D31" s="1"/>
      <c r="E31" s="83"/>
      <c r="F31" s="67"/>
      <c r="G31" s="1"/>
      <c r="H31" s="67"/>
      <c r="I31" s="67"/>
      <c r="J31" s="67"/>
      <c r="K31" s="1"/>
      <c r="L31" s="67"/>
      <c r="M31" s="67"/>
      <c r="N31" s="97"/>
      <c r="O31" s="1"/>
      <c r="P31" s="67"/>
      <c r="Q31" s="67"/>
      <c r="R31" s="113"/>
      <c r="S31" s="77"/>
      <c r="T31" s="77"/>
    </row>
    <row r="32" spans="1:20" x14ac:dyDescent="0.25">
      <c r="A32" s="70"/>
      <c r="B32" s="12"/>
      <c r="C32" s="12"/>
      <c r="D32" s="1"/>
      <c r="E32" s="83"/>
      <c r="F32" s="67"/>
      <c r="G32" s="1"/>
      <c r="H32" s="67"/>
      <c r="I32" s="67"/>
      <c r="J32" s="67"/>
      <c r="K32" s="1"/>
      <c r="L32" s="67"/>
      <c r="M32" s="67"/>
      <c r="N32" s="97"/>
      <c r="O32" s="1"/>
      <c r="P32" s="67"/>
      <c r="Q32" s="67"/>
      <c r="R32" s="70"/>
      <c r="S32" s="18"/>
      <c r="T32" s="18"/>
    </row>
    <row r="33" spans="1:20" x14ac:dyDescent="0.25">
      <c r="A33" s="69"/>
      <c r="B33" s="12"/>
      <c r="C33" s="12"/>
      <c r="D33" s="1"/>
      <c r="E33" s="83"/>
      <c r="F33" s="67"/>
      <c r="G33" s="1"/>
      <c r="H33" s="67"/>
      <c r="I33" s="67"/>
      <c r="J33" s="67"/>
      <c r="K33" s="1"/>
      <c r="L33" s="67"/>
      <c r="M33" s="67"/>
      <c r="N33" s="97"/>
      <c r="O33" s="1"/>
      <c r="P33" s="67"/>
      <c r="Q33" s="67"/>
      <c r="R33" s="69"/>
      <c r="S33" s="19"/>
      <c r="T33" s="19"/>
    </row>
    <row r="34" spans="1:20" x14ac:dyDescent="0.25">
      <c r="A34" s="70"/>
      <c r="B34" s="12"/>
      <c r="C34" s="12"/>
      <c r="D34" s="1"/>
      <c r="E34" s="83"/>
      <c r="F34" s="67"/>
      <c r="G34" s="1"/>
      <c r="H34" s="67"/>
      <c r="I34" s="67"/>
      <c r="J34" s="67"/>
      <c r="K34" s="1"/>
      <c r="L34" s="67"/>
      <c r="M34" s="67"/>
      <c r="N34" s="97"/>
      <c r="O34" s="1"/>
      <c r="P34" s="67"/>
      <c r="Q34" s="67"/>
      <c r="R34" s="70"/>
      <c r="S34" s="18"/>
      <c r="T34" s="18"/>
    </row>
    <row r="35" spans="1:20" x14ac:dyDescent="0.25">
      <c r="A35" s="69"/>
      <c r="B35" s="12"/>
      <c r="C35" s="12"/>
      <c r="D35" s="1"/>
      <c r="E35" s="83"/>
      <c r="F35" s="67"/>
      <c r="G35" s="1"/>
      <c r="H35" s="67"/>
      <c r="I35" s="67"/>
      <c r="J35" s="67"/>
      <c r="K35" s="1"/>
      <c r="L35" s="67"/>
      <c r="M35" s="67"/>
      <c r="N35" s="97"/>
      <c r="O35" s="1"/>
      <c r="P35" s="67"/>
      <c r="Q35" s="67"/>
      <c r="R35" s="69"/>
      <c r="S35" s="19"/>
      <c r="T35" s="19"/>
    </row>
    <row r="36" spans="1:20" x14ac:dyDescent="0.25">
      <c r="A36" s="70"/>
      <c r="B36" s="12"/>
      <c r="C36" s="12"/>
      <c r="D36" s="1"/>
      <c r="E36" s="83"/>
      <c r="F36" s="67"/>
      <c r="G36" s="1"/>
      <c r="H36" s="67"/>
      <c r="I36" s="67"/>
      <c r="J36" s="67"/>
      <c r="K36" s="1"/>
      <c r="L36" s="67"/>
      <c r="M36" s="67"/>
      <c r="N36" s="97"/>
      <c r="O36" s="1"/>
      <c r="P36" s="67"/>
      <c r="Q36" s="67"/>
      <c r="R36" s="70"/>
      <c r="S36" s="18"/>
      <c r="T36" s="18"/>
    </row>
    <row r="37" spans="1:20" x14ac:dyDescent="0.25">
      <c r="A37" s="69"/>
      <c r="B37" s="12"/>
      <c r="C37" s="12"/>
      <c r="D37" s="1"/>
      <c r="E37" s="83"/>
      <c r="F37" s="67"/>
      <c r="G37" s="1"/>
      <c r="H37" s="67"/>
      <c r="I37" s="67"/>
      <c r="J37" s="67"/>
      <c r="K37" s="1"/>
      <c r="L37" s="67"/>
      <c r="M37" s="67"/>
      <c r="N37" s="97"/>
      <c r="O37" s="1"/>
      <c r="P37" s="67"/>
      <c r="Q37" s="67"/>
      <c r="R37" s="69"/>
      <c r="S37" s="19"/>
      <c r="T37" s="19"/>
    </row>
    <row r="38" spans="1:20" x14ac:dyDescent="0.25">
      <c r="A38" s="70"/>
      <c r="B38" s="12"/>
      <c r="C38" s="12"/>
      <c r="D38" s="1"/>
      <c r="E38" s="83"/>
      <c r="F38" s="67"/>
      <c r="G38" s="1"/>
      <c r="H38" s="67"/>
      <c r="I38" s="67"/>
      <c r="J38" s="67"/>
      <c r="K38" s="1"/>
      <c r="L38" s="67"/>
      <c r="M38" s="67"/>
      <c r="N38" s="97"/>
      <c r="O38" s="1"/>
      <c r="P38" s="67"/>
      <c r="Q38" s="67"/>
      <c r="R38" s="70"/>
      <c r="S38" s="18"/>
      <c r="T38" s="18"/>
    </row>
    <row r="39" spans="1:20" x14ac:dyDescent="0.25">
      <c r="A39" s="69"/>
      <c r="B39" s="12"/>
      <c r="C39" s="12"/>
      <c r="D39" s="1"/>
      <c r="E39" s="83"/>
      <c r="F39" s="67"/>
      <c r="G39" s="1"/>
      <c r="H39" s="67"/>
      <c r="I39" s="67"/>
      <c r="J39" s="67"/>
      <c r="K39" s="1"/>
      <c r="L39" s="67"/>
      <c r="M39" s="67"/>
      <c r="N39" s="97"/>
      <c r="O39" s="1"/>
      <c r="P39" s="67"/>
      <c r="Q39" s="67"/>
      <c r="R39" s="69"/>
      <c r="S39" s="19"/>
      <c r="T39" s="19"/>
    </row>
    <row r="40" spans="1:20" x14ac:dyDescent="0.25">
      <c r="A40" s="70"/>
      <c r="B40" s="12"/>
      <c r="C40" s="12"/>
      <c r="D40" s="1"/>
      <c r="E40" s="83"/>
      <c r="F40" s="67"/>
      <c r="G40" s="1"/>
      <c r="H40" s="67"/>
      <c r="I40" s="67"/>
      <c r="J40" s="67"/>
      <c r="K40" s="1"/>
      <c r="L40" s="67"/>
      <c r="M40" s="67"/>
      <c r="N40" s="97"/>
      <c r="O40" s="1"/>
      <c r="P40" s="67"/>
      <c r="Q40" s="67"/>
      <c r="R40" s="70"/>
      <c r="S40" s="18"/>
      <c r="T40" s="18"/>
    </row>
    <row r="41" spans="1:20" x14ac:dyDescent="0.25">
      <c r="A41" s="69"/>
      <c r="B41" s="12"/>
      <c r="C41" s="12"/>
      <c r="D41" s="1"/>
      <c r="E41" s="83"/>
      <c r="F41" s="67"/>
      <c r="G41" s="1"/>
      <c r="H41" s="67"/>
      <c r="I41" s="67"/>
      <c r="J41" s="67"/>
      <c r="K41" s="1"/>
      <c r="L41" s="67"/>
      <c r="M41" s="67"/>
      <c r="N41" s="97"/>
      <c r="O41" s="1"/>
      <c r="P41" s="67"/>
      <c r="Q41" s="67"/>
      <c r="R41" s="69"/>
      <c r="S41" s="19"/>
      <c r="T41" s="19"/>
    </row>
    <row r="42" spans="1:20" x14ac:dyDescent="0.25">
      <c r="A42" s="70"/>
      <c r="B42" s="12"/>
      <c r="C42" s="12"/>
      <c r="D42" s="1"/>
      <c r="E42" s="83"/>
      <c r="F42" s="67"/>
      <c r="G42" s="1"/>
      <c r="H42" s="67"/>
      <c r="I42" s="67"/>
      <c r="J42" s="67"/>
      <c r="K42" s="1"/>
      <c r="L42" s="67"/>
      <c r="M42" s="67"/>
      <c r="N42" s="97"/>
      <c r="O42" s="1"/>
      <c r="P42" s="67"/>
      <c r="Q42" s="67"/>
      <c r="R42" s="70"/>
      <c r="S42" s="18"/>
      <c r="T42" s="18"/>
    </row>
    <row r="43" spans="1:20" x14ac:dyDescent="0.25">
      <c r="A43" s="69"/>
      <c r="B43" s="12"/>
      <c r="C43" s="12"/>
      <c r="D43" s="1"/>
      <c r="E43" s="83"/>
      <c r="F43" s="67"/>
      <c r="G43" s="1"/>
      <c r="H43" s="67"/>
      <c r="I43" s="67"/>
      <c r="J43" s="67"/>
      <c r="K43" s="1"/>
      <c r="L43" s="67"/>
      <c r="M43" s="67"/>
      <c r="N43" s="97"/>
      <c r="O43" s="1"/>
      <c r="P43" s="67"/>
      <c r="Q43" s="67"/>
      <c r="R43" s="113"/>
      <c r="S43" s="77"/>
      <c r="T43" s="77"/>
    </row>
    <row r="44" spans="1:20" x14ac:dyDescent="0.25">
      <c r="A44" s="70"/>
      <c r="B44" s="12"/>
      <c r="C44" s="12"/>
      <c r="D44" s="1"/>
      <c r="E44" s="83"/>
      <c r="F44" s="67"/>
      <c r="G44" s="1"/>
      <c r="H44" s="67"/>
      <c r="I44" s="67"/>
      <c r="J44" s="67"/>
      <c r="K44" s="1"/>
      <c r="L44" s="67"/>
      <c r="M44" s="67"/>
      <c r="N44" s="97"/>
      <c r="O44" s="1"/>
      <c r="P44" s="67"/>
      <c r="Q44" s="67"/>
      <c r="R44" s="70"/>
      <c r="S44" s="18"/>
      <c r="T44" s="18"/>
    </row>
    <row r="45" spans="1:20" x14ac:dyDescent="0.25">
      <c r="A45" s="69"/>
      <c r="B45" s="12"/>
      <c r="C45" s="12"/>
      <c r="D45" s="1"/>
      <c r="E45" s="83"/>
      <c r="F45" s="67"/>
      <c r="G45" s="1"/>
      <c r="H45" s="67"/>
      <c r="I45" s="67"/>
      <c r="J45" s="67"/>
      <c r="K45" s="1"/>
      <c r="L45" s="67"/>
      <c r="M45" s="67"/>
      <c r="N45" s="97"/>
      <c r="O45" s="1"/>
      <c r="P45" s="67"/>
      <c r="Q45" s="67"/>
      <c r="R45" s="69"/>
      <c r="S45" s="19"/>
      <c r="T45" s="19"/>
    </row>
    <row r="46" spans="1:20" x14ac:dyDescent="0.25">
      <c r="A46" s="70"/>
      <c r="B46" s="12"/>
      <c r="C46" s="12"/>
      <c r="D46" s="1"/>
      <c r="E46" s="83"/>
      <c r="F46" s="67"/>
      <c r="G46" s="1"/>
      <c r="H46" s="67"/>
      <c r="I46" s="67"/>
      <c r="J46" s="67"/>
      <c r="K46" s="1"/>
      <c r="L46" s="67"/>
      <c r="M46" s="67"/>
      <c r="N46" s="97"/>
      <c r="O46" s="1"/>
      <c r="P46" s="67"/>
      <c r="Q46" s="67"/>
      <c r="R46" s="70"/>
      <c r="S46" s="18"/>
      <c r="T46" s="18"/>
    </row>
    <row r="47" spans="1:20" x14ac:dyDescent="0.25">
      <c r="A47" s="69"/>
      <c r="B47" s="12"/>
      <c r="C47" s="12"/>
      <c r="D47" s="1"/>
      <c r="E47" s="83"/>
      <c r="F47" s="67"/>
      <c r="G47" s="1"/>
      <c r="H47" s="67"/>
      <c r="I47" s="67"/>
      <c r="J47" s="67"/>
      <c r="K47" s="1"/>
      <c r="L47" s="67"/>
      <c r="M47" s="67"/>
      <c r="N47" s="97"/>
      <c r="O47" s="1"/>
      <c r="P47" s="67"/>
      <c r="Q47" s="67"/>
      <c r="R47" s="113"/>
      <c r="S47" s="77"/>
      <c r="T47" s="77"/>
    </row>
    <row r="48" spans="1:20" x14ac:dyDescent="0.25">
      <c r="A48" s="70"/>
      <c r="B48" s="12"/>
      <c r="C48" s="12"/>
      <c r="D48" s="1"/>
      <c r="E48" s="83"/>
      <c r="F48" s="67"/>
      <c r="G48" s="1"/>
      <c r="H48" s="67"/>
      <c r="I48" s="67"/>
      <c r="J48" s="67"/>
      <c r="K48" s="1"/>
      <c r="L48" s="67"/>
      <c r="M48" s="67"/>
      <c r="N48" s="97"/>
      <c r="O48" s="1"/>
      <c r="P48" s="67"/>
      <c r="Q48" s="67"/>
      <c r="R48" s="70"/>
      <c r="S48" s="18"/>
      <c r="T48" s="18"/>
    </row>
    <row r="49" spans="1:20" x14ac:dyDescent="0.25">
      <c r="B49" s="12"/>
      <c r="C49" s="12"/>
      <c r="D49" s="1"/>
      <c r="E49" s="83"/>
      <c r="F49" s="67"/>
      <c r="G49" s="1"/>
      <c r="H49" s="67"/>
      <c r="I49" s="67"/>
      <c r="J49" s="67"/>
      <c r="K49" s="1"/>
      <c r="L49" s="67"/>
      <c r="M49" s="67"/>
      <c r="N49" s="97"/>
      <c r="O49" s="1"/>
      <c r="P49" s="67"/>
      <c r="Q49" s="67"/>
      <c r="R49" s="69"/>
      <c r="S49" s="19"/>
      <c r="T49" s="19"/>
    </row>
    <row r="50" spans="1:20" x14ac:dyDescent="0.25">
      <c r="A50" s="70"/>
      <c r="B50" s="13"/>
      <c r="C50" s="13"/>
      <c r="D50" s="14"/>
      <c r="E50" s="162"/>
      <c r="F50" s="95"/>
      <c r="G50" s="14"/>
      <c r="H50" s="95"/>
      <c r="I50" s="95"/>
      <c r="J50" s="95"/>
      <c r="K50" s="14"/>
      <c r="L50" s="95"/>
      <c r="M50" s="95"/>
      <c r="N50" s="227"/>
      <c r="O50" s="14"/>
      <c r="P50" s="95"/>
      <c r="Q50" s="95"/>
      <c r="R50" s="70"/>
      <c r="S50" s="18"/>
      <c r="T50" s="18"/>
    </row>
  </sheetData>
  <sheetProtection algorithmName="SHA-512" hashValue="QWARyWWJn935PyhbguH3WgqFfp33f64V72R3hKD17MauTblHYkDawDr8MYgxybiRNyXWYSGLRfxvdGAzioQB4w==" saltValue="9duKO+rFEt/dkPcILWXorA==" spinCount="100000" sheet="1" objects="1" scenarios="1" selectLockedCells="1" selectUnlockedCells="1"/>
  <protectedRanges>
    <protectedRange password="D01D" sqref="D6:D7" name="Developer_1" securityDescriptor="O:WDG:WDD:(A;;CC;;;S-1-5-21-1488861375-1165414960-3434213610-1000)(A;;CC;;;S-1-5-21-1844237615-1708537768-854245398-1003)"/>
  </protectedRanges>
  <mergeCells count="3">
    <mergeCell ref="B1:Q1"/>
    <mergeCell ref="B2:Q2"/>
    <mergeCell ref="B3:Q3"/>
  </mergeCells>
  <phoneticPr fontId="3" type="noConversion"/>
  <pageMargins left="1.1299999999999999" right="0.25" top="1" bottom="1" header="0.5" footer="0.5"/>
  <pageSetup paperSize="17" orientation="landscape"/>
  <headerFooter alignWithMargins="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B1" workbookViewId="0">
      <selection activeCell="B13" sqref="B13"/>
    </sheetView>
  </sheetViews>
  <sheetFormatPr defaultColWidth="8.81640625" defaultRowHeight="12.5" x14ac:dyDescent="0.25"/>
  <cols>
    <col min="1" max="1" width="20" style="3" customWidth="1"/>
    <col min="2" max="2" width="64.81640625" customWidth="1"/>
    <col min="3" max="3" width="19.1796875" style="4" customWidth="1"/>
    <col min="4" max="4" width="19.453125" style="4" customWidth="1"/>
    <col min="5" max="5" width="16.1796875" style="4" customWidth="1"/>
    <col min="6" max="6" width="12.54296875" style="96" customWidth="1"/>
    <col min="7" max="7" width="16.7265625" customWidth="1"/>
    <col min="8" max="8" width="29.453125" customWidth="1"/>
  </cols>
  <sheetData>
    <row r="1" spans="1:8" ht="18" x14ac:dyDescent="0.4">
      <c r="A1" s="572" t="s">
        <v>36</v>
      </c>
      <c r="B1" s="573"/>
      <c r="C1" s="573"/>
      <c r="D1" s="573"/>
      <c r="E1" s="573"/>
      <c r="F1" s="574"/>
      <c r="G1" s="17"/>
      <c r="H1" s="17"/>
    </row>
    <row r="2" spans="1:8" ht="18" x14ac:dyDescent="0.4">
      <c r="A2" s="556"/>
      <c r="B2" s="557"/>
      <c r="C2" s="557"/>
      <c r="D2" s="557"/>
      <c r="E2" s="557"/>
      <c r="F2" s="575"/>
      <c r="G2" s="17"/>
      <c r="H2" s="17"/>
    </row>
    <row r="3" spans="1:8" ht="18" x14ac:dyDescent="0.4">
      <c r="A3" s="558"/>
      <c r="B3" s="559"/>
      <c r="C3" s="559"/>
      <c r="D3" s="559"/>
      <c r="E3" s="559"/>
      <c r="F3" s="576"/>
      <c r="G3" s="17"/>
      <c r="H3" s="17"/>
    </row>
    <row r="4" spans="1:8" x14ac:dyDescent="0.25">
      <c r="A4" s="5" t="s">
        <v>2</v>
      </c>
      <c r="B4" s="2" t="s">
        <v>1</v>
      </c>
      <c r="C4" s="6" t="s">
        <v>3</v>
      </c>
      <c r="D4" s="6" t="s">
        <v>4</v>
      </c>
      <c r="E4" s="6" t="s">
        <v>5</v>
      </c>
      <c r="F4" s="2" t="s">
        <v>11</v>
      </c>
      <c r="G4" s="2" t="s">
        <v>38</v>
      </c>
      <c r="H4" s="6" t="s">
        <v>37</v>
      </c>
    </row>
    <row r="5" spans="1:8" ht="13" x14ac:dyDescent="0.3">
      <c r="A5" s="239" t="s">
        <v>352</v>
      </c>
      <c r="B5" s="238"/>
      <c r="C5" s="237"/>
      <c r="D5" s="237"/>
      <c r="E5" s="237"/>
      <c r="F5" s="241"/>
      <c r="G5" s="237"/>
      <c r="H5" s="237"/>
    </row>
    <row r="6" spans="1:8" x14ac:dyDescent="0.25">
      <c r="A6" s="240">
        <v>42429</v>
      </c>
      <c r="B6" s="72" t="s">
        <v>255</v>
      </c>
      <c r="C6" s="8">
        <v>306000</v>
      </c>
      <c r="D6" s="8">
        <v>244800</v>
      </c>
      <c r="E6" s="8">
        <v>61200</v>
      </c>
      <c r="F6" s="83" t="s">
        <v>254</v>
      </c>
      <c r="G6" s="351">
        <v>45</v>
      </c>
      <c r="H6" s="82">
        <v>51561</v>
      </c>
    </row>
    <row r="7" spans="1:8" x14ac:dyDescent="0.25">
      <c r="A7" s="7"/>
      <c r="B7" s="1"/>
      <c r="C7" s="8"/>
      <c r="D7" s="8"/>
      <c r="E7" s="8"/>
      <c r="F7" s="67"/>
      <c r="G7" s="1"/>
      <c r="H7" s="8"/>
    </row>
    <row r="8" spans="1:8" x14ac:dyDescent="0.25">
      <c r="A8" s="7"/>
      <c r="B8" s="1"/>
      <c r="C8" s="8"/>
      <c r="D8" s="8"/>
      <c r="E8" s="8"/>
      <c r="F8" s="67"/>
      <c r="G8" s="1"/>
      <c r="H8" s="8"/>
    </row>
    <row r="9" spans="1:8" x14ac:dyDescent="0.25">
      <c r="A9" s="7"/>
      <c r="B9" s="1"/>
      <c r="C9" s="8"/>
      <c r="D9" s="8"/>
      <c r="E9" s="8"/>
      <c r="F9" s="67"/>
      <c r="G9" s="1"/>
      <c r="H9" s="8"/>
    </row>
    <row r="10" spans="1:8" x14ac:dyDescent="0.25">
      <c r="A10" s="7"/>
      <c r="B10" s="1"/>
      <c r="C10" s="8"/>
      <c r="D10" s="8"/>
      <c r="E10" s="8"/>
      <c r="F10" s="67"/>
      <c r="G10" s="1"/>
      <c r="H10" s="8"/>
    </row>
    <row r="11" spans="1:8" x14ac:dyDescent="0.25">
      <c r="A11" s="9"/>
      <c r="B11" s="10"/>
      <c r="C11" s="11"/>
      <c r="D11" s="11"/>
      <c r="E11" s="11"/>
      <c r="F11" s="92"/>
      <c r="G11" s="10"/>
      <c r="H11" s="8"/>
    </row>
    <row r="12" spans="1:8" x14ac:dyDescent="0.25">
      <c r="A12" s="7"/>
      <c r="B12" s="1"/>
      <c r="C12" s="8"/>
      <c r="D12" s="8"/>
      <c r="E12" s="8"/>
      <c r="F12" s="67"/>
      <c r="G12" s="1"/>
      <c r="H12" s="8"/>
    </row>
    <row r="13" spans="1:8" x14ac:dyDescent="0.25">
      <c r="A13" s="7"/>
      <c r="B13" s="1"/>
      <c r="C13" s="8"/>
      <c r="D13" s="8"/>
      <c r="E13" s="8"/>
      <c r="F13" s="67"/>
      <c r="G13" s="1"/>
      <c r="H13" s="8"/>
    </row>
    <row r="14" spans="1:8" x14ac:dyDescent="0.25">
      <c r="A14" s="7"/>
      <c r="B14" s="1"/>
      <c r="C14" s="8"/>
      <c r="D14" s="8"/>
      <c r="E14" s="8"/>
      <c r="F14" s="67"/>
      <c r="G14" s="1"/>
      <c r="H14" s="8"/>
    </row>
    <row r="15" spans="1:8" x14ac:dyDescent="0.25">
      <c r="A15" s="7"/>
      <c r="B15" s="1"/>
      <c r="C15" s="8"/>
      <c r="D15" s="8"/>
      <c r="E15" s="8"/>
      <c r="F15" s="67"/>
      <c r="G15" s="1"/>
      <c r="H15" s="8"/>
    </row>
    <row r="16" spans="1:8" x14ac:dyDescent="0.25">
      <c r="A16" s="7"/>
      <c r="B16" s="1"/>
      <c r="C16" s="8"/>
      <c r="D16" s="8"/>
      <c r="E16" s="8"/>
      <c r="F16" s="67"/>
      <c r="G16" s="1"/>
      <c r="H16" s="8"/>
    </row>
    <row r="17" spans="1:8" x14ac:dyDescent="0.25">
      <c r="A17" s="7"/>
      <c r="B17" s="1"/>
      <c r="C17" s="8"/>
      <c r="D17" s="8"/>
      <c r="E17" s="8"/>
      <c r="F17" s="67"/>
      <c r="G17" s="1"/>
      <c r="H17" s="8"/>
    </row>
    <row r="18" spans="1:8" x14ac:dyDescent="0.25">
      <c r="A18" s="7"/>
      <c r="B18" s="1"/>
      <c r="C18" s="8"/>
      <c r="D18" s="8"/>
      <c r="E18" s="8"/>
      <c r="F18" s="67"/>
      <c r="G18" s="1"/>
      <c r="H18" s="8"/>
    </row>
    <row r="19" spans="1:8" x14ac:dyDescent="0.25">
      <c r="A19" s="16"/>
      <c r="B19" s="14"/>
      <c r="C19" s="15"/>
      <c r="D19" s="15"/>
      <c r="E19" s="15"/>
      <c r="F19" s="95"/>
      <c r="G19" s="14"/>
      <c r="H19" s="8"/>
    </row>
    <row r="20" spans="1:8" x14ac:dyDescent="0.25">
      <c r="A20" s="7"/>
      <c r="B20" s="1"/>
      <c r="C20" s="8"/>
      <c r="D20" s="8"/>
      <c r="E20" s="8"/>
      <c r="F20" s="67"/>
      <c r="G20" s="1"/>
      <c r="H20" s="8"/>
    </row>
    <row r="21" spans="1:8" x14ac:dyDescent="0.25">
      <c r="A21" s="7"/>
      <c r="B21" s="1"/>
      <c r="C21" s="8"/>
      <c r="D21" s="8"/>
      <c r="E21" s="8"/>
      <c r="F21" s="67"/>
      <c r="G21" s="1"/>
      <c r="H21" s="8"/>
    </row>
    <row r="22" spans="1:8" x14ac:dyDescent="0.25">
      <c r="A22" s="7"/>
      <c r="B22" s="1"/>
      <c r="C22" s="8"/>
      <c r="D22" s="8"/>
      <c r="E22" s="8"/>
      <c r="F22" s="67"/>
      <c r="G22" s="1"/>
      <c r="H22" s="8"/>
    </row>
    <row r="23" spans="1:8" x14ac:dyDescent="0.25">
      <c r="A23" s="7"/>
      <c r="B23" s="1"/>
      <c r="C23" s="8"/>
      <c r="D23" s="8"/>
      <c r="E23" s="8"/>
      <c r="F23" s="67"/>
      <c r="G23" s="1"/>
      <c r="H23" s="8"/>
    </row>
    <row r="24" spans="1:8" x14ac:dyDescent="0.25">
      <c r="A24" s="7"/>
      <c r="B24" s="1"/>
      <c r="C24" s="8"/>
      <c r="D24" s="8"/>
      <c r="E24" s="8"/>
      <c r="F24" s="67"/>
      <c r="G24" s="1"/>
      <c r="H24" s="8"/>
    </row>
    <row r="25" spans="1:8" x14ac:dyDescent="0.25">
      <c r="A25" s="7"/>
      <c r="B25" s="1"/>
      <c r="C25" s="8"/>
      <c r="D25" s="8"/>
      <c r="E25" s="8"/>
      <c r="F25" s="67"/>
      <c r="G25" s="1"/>
      <c r="H25" s="8"/>
    </row>
    <row r="26" spans="1:8" x14ac:dyDescent="0.25">
      <c r="A26" s="7"/>
      <c r="B26" s="1"/>
      <c r="C26" s="8"/>
      <c r="D26" s="8"/>
      <c r="E26" s="8"/>
      <c r="F26" s="67"/>
      <c r="G26" s="1"/>
      <c r="H26" s="8"/>
    </row>
    <row r="27" spans="1:8" x14ac:dyDescent="0.25">
      <c r="A27" s="7"/>
      <c r="B27" s="1"/>
      <c r="C27" s="8"/>
      <c r="D27" s="8"/>
      <c r="E27" s="8"/>
      <c r="F27" s="67"/>
      <c r="G27" s="1"/>
      <c r="H27" s="8"/>
    </row>
    <row r="28" spans="1:8" x14ac:dyDescent="0.25">
      <c r="A28" s="7"/>
      <c r="B28" s="1"/>
      <c r="C28" s="8"/>
      <c r="D28" s="8"/>
      <c r="E28" s="8"/>
      <c r="F28" s="67"/>
      <c r="G28" s="1"/>
      <c r="H28" s="8"/>
    </row>
    <row r="29" spans="1:8" x14ac:dyDescent="0.25">
      <c r="A29" s="7"/>
      <c r="B29" s="1"/>
      <c r="C29" s="8"/>
      <c r="D29" s="8"/>
      <c r="E29" s="8"/>
      <c r="F29" s="67"/>
      <c r="G29" s="1"/>
      <c r="H29" s="8"/>
    </row>
    <row r="30" spans="1:8" x14ac:dyDescent="0.25">
      <c r="A30" s="16"/>
      <c r="B30" s="14"/>
      <c r="C30" s="15"/>
      <c r="D30" s="15"/>
      <c r="E30" s="15"/>
      <c r="F30" s="95"/>
      <c r="G30" s="14"/>
      <c r="H30" s="8"/>
    </row>
    <row r="31" spans="1:8" x14ac:dyDescent="0.25">
      <c r="A31" s="7"/>
      <c r="B31" s="1"/>
      <c r="C31" s="8"/>
      <c r="D31" s="8"/>
      <c r="E31" s="8"/>
      <c r="F31" s="67"/>
      <c r="G31" s="1"/>
      <c r="H31" s="8"/>
    </row>
    <row r="32" spans="1:8" x14ac:dyDescent="0.25">
      <c r="A32" s="7"/>
      <c r="B32" s="1"/>
      <c r="C32" s="8"/>
      <c r="D32" s="8"/>
      <c r="E32" s="8"/>
      <c r="F32" s="67"/>
      <c r="G32" s="1"/>
      <c r="H32" s="8"/>
    </row>
    <row r="33" spans="1:8" x14ac:dyDescent="0.25">
      <c r="A33" s="7"/>
      <c r="B33" s="1"/>
      <c r="C33" s="8"/>
      <c r="D33" s="8"/>
      <c r="E33" s="8"/>
      <c r="F33" s="67"/>
      <c r="G33" s="1"/>
      <c r="H33" s="8"/>
    </row>
    <row r="34" spans="1:8" x14ac:dyDescent="0.25">
      <c r="A34" s="7"/>
      <c r="B34" s="1"/>
      <c r="C34" s="8"/>
      <c r="D34" s="8"/>
      <c r="E34" s="8"/>
      <c r="F34" s="67"/>
      <c r="G34" s="1"/>
      <c r="H34" s="8"/>
    </row>
    <row r="35" spans="1:8" x14ac:dyDescent="0.25">
      <c r="A35" s="7"/>
      <c r="B35" s="1"/>
      <c r="C35" s="8"/>
      <c r="D35" s="8"/>
      <c r="E35" s="8"/>
      <c r="F35" s="67"/>
      <c r="G35" s="1"/>
      <c r="H35" s="8"/>
    </row>
    <row r="36" spans="1:8" x14ac:dyDescent="0.25">
      <c r="A36" s="7"/>
      <c r="B36" s="1"/>
      <c r="C36" s="8"/>
      <c r="D36" s="8"/>
      <c r="E36" s="8"/>
      <c r="F36" s="67"/>
      <c r="G36" s="1"/>
      <c r="H36" s="8"/>
    </row>
    <row r="37" spans="1:8" x14ac:dyDescent="0.25">
      <c r="A37" s="7"/>
      <c r="B37" s="1"/>
      <c r="C37" s="8"/>
      <c r="D37" s="8"/>
      <c r="E37" s="8"/>
      <c r="F37" s="67"/>
      <c r="G37" s="1"/>
      <c r="H37" s="8"/>
    </row>
    <row r="38" spans="1:8" x14ac:dyDescent="0.25">
      <c r="A38" s="7"/>
      <c r="B38" s="1"/>
      <c r="C38" s="8"/>
      <c r="D38" s="8"/>
      <c r="E38" s="8"/>
      <c r="F38" s="67"/>
      <c r="G38" s="1"/>
      <c r="H38" s="8"/>
    </row>
    <row r="39" spans="1:8" x14ac:dyDescent="0.25">
      <c r="A39" s="7"/>
      <c r="B39" s="1"/>
      <c r="C39" s="8"/>
      <c r="D39" s="8"/>
      <c r="E39" s="8"/>
      <c r="F39" s="67"/>
      <c r="G39" s="1"/>
      <c r="H39" s="8"/>
    </row>
    <row r="40" spans="1:8" x14ac:dyDescent="0.25">
      <c r="A40" s="7"/>
      <c r="B40" s="1"/>
      <c r="C40" s="8"/>
      <c r="D40" s="8"/>
      <c r="E40" s="8"/>
      <c r="F40" s="67"/>
      <c r="G40" s="1"/>
      <c r="H40" s="8"/>
    </row>
    <row r="41" spans="1:8" x14ac:dyDescent="0.25">
      <c r="A41" s="7"/>
      <c r="B41" s="1"/>
      <c r="C41" s="8"/>
      <c r="D41" s="8"/>
      <c r="E41" s="8"/>
      <c r="F41" s="67"/>
      <c r="G41" s="1"/>
      <c r="H41" s="8"/>
    </row>
    <row r="42" spans="1:8" x14ac:dyDescent="0.25">
      <c r="A42" s="7"/>
      <c r="B42" s="1"/>
      <c r="C42" s="8"/>
      <c r="D42" s="8"/>
      <c r="E42" s="8"/>
      <c r="F42" s="67"/>
      <c r="G42" s="1"/>
      <c r="H42" s="8"/>
    </row>
    <row r="43" spans="1:8" x14ac:dyDescent="0.25">
      <c r="A43" s="7"/>
      <c r="B43" s="1"/>
      <c r="C43" s="8"/>
      <c r="D43" s="8"/>
      <c r="E43" s="8"/>
      <c r="F43" s="67"/>
      <c r="G43" s="14"/>
      <c r="H43" s="15"/>
    </row>
  </sheetData>
  <sheetProtection algorithmName="SHA-512" hashValue="WwyPB1Qr/B5V7YMzpjrlz8WoIuvWHzzhX+O85S1r6a7a9Ux1DE9HX8z+rNh/Mq8D1oH4oPwR93zR4A8T+0ZqhA==" saltValue="Be8TSkQHPfa12/q0I9W3HQ==" spinCount="100000" sheet="1" objects="1" scenarios="1" selectLockedCells="1" selectUnlockedCells="1"/>
  <mergeCells count="1">
    <mergeCell ref="A1:F3"/>
  </mergeCells>
  <pageMargins left="0.7" right="0.7" top="0.75" bottom="0.75" header="0.3" footer="0.3"/>
  <pageSetup paperSize="17" orientation="landscape"/>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workbookViewId="0">
      <selection activeCell="B20" sqref="B20"/>
    </sheetView>
  </sheetViews>
  <sheetFormatPr defaultColWidth="8.81640625" defaultRowHeight="12.5" x14ac:dyDescent="0.25"/>
  <cols>
    <col min="1" max="1" width="20" customWidth="1"/>
    <col min="2" max="2" width="72.1796875" customWidth="1"/>
    <col min="3" max="3" width="19.1796875" customWidth="1"/>
    <col min="4" max="4" width="19.453125" customWidth="1"/>
    <col min="5" max="5" width="16.1796875" customWidth="1"/>
    <col min="6" max="8" width="45.453125" customWidth="1"/>
    <col min="9" max="9" width="32.81640625" customWidth="1"/>
  </cols>
  <sheetData>
    <row r="1" spans="1:9" ht="18" x14ac:dyDescent="0.4">
      <c r="A1" s="572" t="s">
        <v>35</v>
      </c>
      <c r="B1" s="573"/>
      <c r="C1" s="573"/>
      <c r="D1" s="573"/>
      <c r="E1" s="573"/>
      <c r="F1" s="574"/>
      <c r="G1" s="17"/>
      <c r="H1" s="17"/>
    </row>
    <row r="2" spans="1:9" ht="18" x14ac:dyDescent="0.4">
      <c r="A2" s="556"/>
      <c r="B2" s="557"/>
      <c r="C2" s="557"/>
      <c r="D2" s="557"/>
      <c r="E2" s="557"/>
      <c r="F2" s="575"/>
      <c r="G2" s="17"/>
      <c r="H2" s="17"/>
    </row>
    <row r="3" spans="1:9" ht="18" x14ac:dyDescent="0.4">
      <c r="A3" s="558"/>
      <c r="B3" s="559"/>
      <c r="C3" s="559"/>
      <c r="D3" s="559"/>
      <c r="E3" s="559"/>
      <c r="F3" s="576"/>
      <c r="G3" s="17"/>
      <c r="H3" s="17"/>
    </row>
    <row r="4" spans="1:9" x14ac:dyDescent="0.25">
      <c r="A4" s="5" t="s">
        <v>2</v>
      </c>
      <c r="B4" s="2" t="s">
        <v>1</v>
      </c>
      <c r="C4" s="6" t="s">
        <v>3</v>
      </c>
      <c r="D4" s="6" t="s">
        <v>4</v>
      </c>
      <c r="E4" s="6" t="s">
        <v>5</v>
      </c>
      <c r="F4" s="2" t="s">
        <v>11</v>
      </c>
      <c r="G4" s="6" t="s">
        <v>38</v>
      </c>
      <c r="H4" s="6" t="s">
        <v>37</v>
      </c>
      <c r="I4" s="6" t="s">
        <v>39</v>
      </c>
    </row>
    <row r="5" spans="1:9" x14ac:dyDescent="0.25">
      <c r="A5" s="9"/>
      <c r="B5" s="10"/>
      <c r="C5" s="11"/>
      <c r="D5" s="11"/>
      <c r="E5" s="11"/>
      <c r="F5" s="10"/>
      <c r="G5" s="8"/>
      <c r="H5" s="8"/>
      <c r="I5" s="8"/>
    </row>
    <row r="6" spans="1:9" x14ac:dyDescent="0.25">
      <c r="A6" s="7"/>
      <c r="B6" s="1"/>
      <c r="C6" s="8"/>
      <c r="D6" s="8"/>
      <c r="E6" s="8"/>
      <c r="F6" s="1"/>
      <c r="G6" s="8"/>
      <c r="H6" s="8"/>
      <c r="I6" s="8"/>
    </row>
    <row r="7" spans="1:9" x14ac:dyDescent="0.25">
      <c r="A7" s="7"/>
      <c r="B7" s="1"/>
      <c r="C7" s="8"/>
      <c r="D7" s="8"/>
      <c r="E7" s="8"/>
      <c r="F7" s="1"/>
      <c r="G7" s="8"/>
      <c r="H7" s="8"/>
      <c r="I7" s="8"/>
    </row>
    <row r="8" spans="1:9" x14ac:dyDescent="0.25">
      <c r="A8" s="7"/>
      <c r="B8" s="1"/>
      <c r="C8" s="8"/>
      <c r="D8" s="8"/>
      <c r="E8" s="8"/>
      <c r="F8" s="1"/>
      <c r="G8" s="8"/>
      <c r="H8" s="8"/>
      <c r="I8" s="8"/>
    </row>
    <row r="9" spans="1:9" x14ac:dyDescent="0.25">
      <c r="A9" s="7"/>
      <c r="B9" s="1"/>
      <c r="C9" s="8"/>
      <c r="D9" s="8"/>
      <c r="E9" s="8"/>
      <c r="F9" s="1"/>
      <c r="G9" s="8"/>
      <c r="H9" s="8"/>
      <c r="I9" s="8"/>
    </row>
    <row r="10" spans="1:9" x14ac:dyDescent="0.25">
      <c r="A10" s="7"/>
      <c r="B10" s="1"/>
      <c r="C10" s="8"/>
      <c r="D10" s="8"/>
      <c r="E10" s="8"/>
      <c r="F10" s="1"/>
      <c r="G10" s="8"/>
      <c r="H10" s="8"/>
      <c r="I10" s="8"/>
    </row>
    <row r="11" spans="1:9" x14ac:dyDescent="0.25">
      <c r="A11" s="7"/>
      <c r="B11" s="1"/>
      <c r="C11" s="8"/>
      <c r="D11" s="8"/>
      <c r="E11" s="8"/>
      <c r="F11" s="1"/>
      <c r="G11" s="8"/>
      <c r="H11" s="8"/>
      <c r="I11" s="8"/>
    </row>
    <row r="12" spans="1:9" x14ac:dyDescent="0.25">
      <c r="A12" s="7"/>
      <c r="B12" s="1"/>
      <c r="C12" s="8"/>
      <c r="D12" s="8"/>
      <c r="E12" s="8"/>
      <c r="F12" s="1"/>
      <c r="G12" s="8"/>
      <c r="H12" s="8"/>
      <c r="I12" s="8"/>
    </row>
    <row r="13" spans="1:9" x14ac:dyDescent="0.25">
      <c r="A13" s="7"/>
      <c r="B13" s="1"/>
      <c r="C13" s="8"/>
      <c r="D13" s="8"/>
      <c r="E13" s="8"/>
      <c r="F13" s="1"/>
      <c r="G13" s="8"/>
      <c r="H13" s="8"/>
      <c r="I13" s="8"/>
    </row>
    <row r="14" spans="1:9" x14ac:dyDescent="0.25">
      <c r="A14" s="9"/>
      <c r="B14" s="10"/>
      <c r="C14" s="11"/>
      <c r="D14" s="11"/>
      <c r="E14" s="11"/>
      <c r="F14" s="10"/>
      <c r="G14" s="8"/>
      <c r="H14" s="8"/>
      <c r="I14" s="8"/>
    </row>
    <row r="15" spans="1:9" x14ac:dyDescent="0.25">
      <c r="A15" s="7"/>
      <c r="B15" s="1"/>
      <c r="C15" s="8"/>
      <c r="D15" s="8"/>
      <c r="E15" s="8"/>
      <c r="F15" s="1"/>
      <c r="G15" s="8"/>
      <c r="H15" s="8"/>
      <c r="I15" s="8"/>
    </row>
    <row r="16" spans="1:9" x14ac:dyDescent="0.25">
      <c r="A16" s="7"/>
      <c r="B16" s="1"/>
      <c r="C16" s="8"/>
      <c r="D16" s="8"/>
      <c r="E16" s="8"/>
      <c r="F16" s="1"/>
      <c r="G16" s="8"/>
      <c r="H16" s="8"/>
      <c r="I16" s="8"/>
    </row>
    <row r="17" spans="1:9" x14ac:dyDescent="0.25">
      <c r="A17" s="7"/>
      <c r="B17" s="1"/>
      <c r="C17" s="8"/>
      <c r="D17" s="8"/>
      <c r="E17" s="8"/>
      <c r="F17" s="1"/>
      <c r="G17" s="8"/>
      <c r="H17" s="8"/>
      <c r="I17" s="8"/>
    </row>
    <row r="18" spans="1:9" x14ac:dyDescent="0.25">
      <c r="A18" s="7"/>
      <c r="B18" s="1"/>
      <c r="C18" s="8"/>
      <c r="D18" s="8"/>
      <c r="E18" s="8"/>
      <c r="F18" s="1"/>
      <c r="G18" s="8"/>
      <c r="H18" s="8"/>
      <c r="I18" s="8"/>
    </row>
    <row r="19" spans="1:9" x14ac:dyDescent="0.25">
      <c r="A19" s="7"/>
      <c r="B19" s="1"/>
      <c r="C19" s="8"/>
      <c r="D19" s="8"/>
      <c r="E19" s="8"/>
      <c r="F19" s="1"/>
      <c r="G19" s="8"/>
      <c r="H19" s="8"/>
      <c r="I19" s="8"/>
    </row>
    <row r="20" spans="1:9" x14ac:dyDescent="0.25">
      <c r="A20" s="7"/>
      <c r="B20" s="1"/>
      <c r="C20" s="8"/>
      <c r="D20" s="8"/>
      <c r="E20" s="8"/>
      <c r="F20" s="1"/>
      <c r="G20" s="8"/>
      <c r="H20" s="8"/>
      <c r="I20" s="8"/>
    </row>
    <row r="21" spans="1:9" x14ac:dyDescent="0.25">
      <c r="A21" s="7"/>
      <c r="B21" s="1"/>
      <c r="C21" s="8"/>
      <c r="D21" s="8"/>
      <c r="E21" s="8"/>
      <c r="F21" s="1"/>
      <c r="G21" s="8"/>
      <c r="H21" s="8"/>
      <c r="I21" s="8"/>
    </row>
    <row r="22" spans="1:9" x14ac:dyDescent="0.25">
      <c r="A22" s="7"/>
      <c r="B22" s="1"/>
      <c r="C22" s="8"/>
      <c r="D22" s="8"/>
      <c r="E22" s="8"/>
      <c r="F22" s="1"/>
      <c r="G22" s="8"/>
      <c r="H22" s="8"/>
      <c r="I22" s="8"/>
    </row>
    <row r="23" spans="1:9" x14ac:dyDescent="0.25">
      <c r="A23" s="9"/>
      <c r="B23" s="10"/>
      <c r="C23" s="11"/>
      <c r="D23" s="11"/>
      <c r="E23" s="11"/>
      <c r="F23" s="10"/>
      <c r="G23" s="8"/>
      <c r="H23" s="8"/>
      <c r="I23" s="8"/>
    </row>
    <row r="24" spans="1:9" x14ac:dyDescent="0.25">
      <c r="A24" s="7"/>
      <c r="B24" s="1"/>
      <c r="C24" s="8"/>
      <c r="D24" s="8"/>
      <c r="E24" s="8"/>
      <c r="F24" s="1"/>
      <c r="G24" s="8"/>
      <c r="H24" s="8"/>
      <c r="I24" s="8"/>
    </row>
    <row r="25" spans="1:9" x14ac:dyDescent="0.25">
      <c r="A25" s="7"/>
      <c r="B25" s="1"/>
      <c r="C25" s="8"/>
      <c r="D25" s="8"/>
      <c r="E25" s="8"/>
      <c r="F25" s="1"/>
      <c r="G25" s="8"/>
      <c r="H25" s="8"/>
      <c r="I25" s="8"/>
    </row>
    <row r="26" spans="1:9" x14ac:dyDescent="0.25">
      <c r="A26" s="7"/>
      <c r="B26" s="1"/>
      <c r="C26" s="8"/>
      <c r="D26" s="8"/>
      <c r="E26" s="8"/>
      <c r="F26" s="1"/>
      <c r="G26" s="8"/>
      <c r="H26" s="8"/>
      <c r="I26" s="8"/>
    </row>
    <row r="27" spans="1:9" x14ac:dyDescent="0.25">
      <c r="A27" s="7"/>
      <c r="B27" s="1"/>
      <c r="C27" s="8"/>
      <c r="D27" s="8"/>
      <c r="E27" s="8"/>
      <c r="F27" s="1"/>
      <c r="G27" s="8"/>
      <c r="H27" s="8"/>
      <c r="I27" s="8"/>
    </row>
    <row r="28" spans="1:9" x14ac:dyDescent="0.25">
      <c r="A28" s="7"/>
      <c r="B28" s="1"/>
      <c r="C28" s="8"/>
      <c r="D28" s="8"/>
      <c r="E28" s="8"/>
      <c r="F28" s="1"/>
      <c r="G28" s="8"/>
      <c r="H28" s="8"/>
      <c r="I28" s="8"/>
    </row>
    <row r="29" spans="1:9" x14ac:dyDescent="0.25">
      <c r="A29" s="7"/>
      <c r="B29" s="1"/>
      <c r="C29" s="8"/>
      <c r="D29" s="8"/>
      <c r="E29" s="8"/>
      <c r="F29" s="1"/>
      <c r="G29" s="8"/>
      <c r="H29" s="8"/>
      <c r="I29" s="8"/>
    </row>
    <row r="30" spans="1:9" x14ac:dyDescent="0.25">
      <c r="A30" s="7"/>
      <c r="B30" s="1"/>
      <c r="C30" s="8"/>
      <c r="D30" s="8"/>
      <c r="E30" s="8"/>
      <c r="F30" s="1"/>
      <c r="G30" s="8"/>
      <c r="H30" s="8"/>
      <c r="I30" s="8"/>
    </row>
    <row r="31" spans="1:9" x14ac:dyDescent="0.25">
      <c r="A31" s="16"/>
      <c r="B31" s="14"/>
      <c r="C31" s="15"/>
      <c r="D31" s="15"/>
      <c r="E31" s="15"/>
      <c r="F31" s="14"/>
      <c r="G31" s="8"/>
      <c r="H31" s="8"/>
      <c r="I31" s="8"/>
    </row>
    <row r="32" spans="1:9" x14ac:dyDescent="0.25">
      <c r="A32" s="7"/>
      <c r="B32" s="1"/>
      <c r="C32" s="8"/>
      <c r="D32" s="8"/>
      <c r="E32" s="8"/>
      <c r="F32" s="1"/>
      <c r="G32" s="8"/>
      <c r="H32" s="8"/>
      <c r="I32" s="8"/>
    </row>
    <row r="33" spans="1:9" x14ac:dyDescent="0.25">
      <c r="A33" s="7"/>
      <c r="B33" s="1"/>
      <c r="C33" s="8"/>
      <c r="D33" s="8"/>
      <c r="E33" s="8"/>
      <c r="F33" s="1"/>
      <c r="G33" s="8"/>
      <c r="H33" s="8"/>
      <c r="I33" s="8"/>
    </row>
    <row r="34" spans="1:9" x14ac:dyDescent="0.25">
      <c r="A34" s="7"/>
      <c r="B34" s="1"/>
      <c r="C34" s="8"/>
      <c r="D34" s="8"/>
      <c r="E34" s="8"/>
      <c r="F34" s="1"/>
      <c r="G34" s="8"/>
      <c r="H34" s="8"/>
      <c r="I34" s="8"/>
    </row>
    <row r="35" spans="1:9" x14ac:dyDescent="0.25">
      <c r="A35" s="7"/>
      <c r="B35" s="1"/>
      <c r="C35" s="8"/>
      <c r="D35" s="8"/>
      <c r="E35" s="8"/>
      <c r="F35" s="1"/>
      <c r="G35" s="8"/>
      <c r="H35" s="8"/>
      <c r="I35" s="8"/>
    </row>
    <row r="36" spans="1:9" x14ac:dyDescent="0.25">
      <c r="A36" s="7"/>
      <c r="B36" s="1"/>
      <c r="C36" s="8"/>
      <c r="D36" s="8"/>
      <c r="E36" s="8"/>
      <c r="F36" s="1"/>
      <c r="G36" s="8"/>
      <c r="H36" s="8"/>
      <c r="I36" s="8"/>
    </row>
    <row r="37" spans="1:9" x14ac:dyDescent="0.25">
      <c r="A37" s="7"/>
      <c r="B37" s="1"/>
      <c r="C37" s="8"/>
      <c r="D37" s="8"/>
      <c r="E37" s="8"/>
      <c r="F37" s="1"/>
      <c r="G37" s="8"/>
      <c r="H37" s="8"/>
      <c r="I37" s="8"/>
    </row>
    <row r="38" spans="1:9" x14ac:dyDescent="0.25">
      <c r="A38" s="7"/>
      <c r="B38" s="1"/>
      <c r="C38" s="8"/>
      <c r="D38" s="8"/>
      <c r="E38" s="8"/>
      <c r="F38" s="1"/>
      <c r="G38" s="8"/>
      <c r="H38" s="8"/>
      <c r="I38" s="8"/>
    </row>
    <row r="39" spans="1:9" x14ac:dyDescent="0.25">
      <c r="A39" s="7"/>
      <c r="B39" s="1"/>
      <c r="C39" s="8"/>
      <c r="D39" s="8"/>
      <c r="E39" s="8"/>
      <c r="F39" s="1"/>
      <c r="G39" s="8"/>
      <c r="H39" s="8"/>
      <c r="I39" s="8"/>
    </row>
    <row r="40" spans="1:9" x14ac:dyDescent="0.25">
      <c r="A40" s="7"/>
      <c r="B40" s="1"/>
      <c r="C40" s="8"/>
      <c r="D40" s="8"/>
      <c r="E40" s="8"/>
      <c r="F40" s="1"/>
      <c r="G40" s="8"/>
      <c r="H40" s="8"/>
      <c r="I40" s="8"/>
    </row>
    <row r="41" spans="1:9" x14ac:dyDescent="0.25">
      <c r="A41" s="7"/>
      <c r="B41" s="1"/>
      <c r="C41" s="8"/>
      <c r="D41" s="8"/>
      <c r="E41" s="8"/>
      <c r="F41" s="1"/>
      <c r="G41" s="8"/>
      <c r="H41" s="8"/>
      <c r="I41" s="8"/>
    </row>
    <row r="42" spans="1:9" x14ac:dyDescent="0.25">
      <c r="A42" s="16"/>
      <c r="B42" s="14"/>
      <c r="C42" s="15"/>
      <c r="D42" s="15"/>
      <c r="E42" s="15"/>
      <c r="F42" s="14"/>
      <c r="G42" s="8"/>
      <c r="H42" s="8"/>
      <c r="I42" s="8"/>
    </row>
    <row r="43" spans="1:9" x14ac:dyDescent="0.25">
      <c r="A43" s="7"/>
      <c r="B43" s="1"/>
      <c r="C43" s="8"/>
      <c r="D43" s="8"/>
      <c r="E43" s="8"/>
      <c r="F43" s="1"/>
      <c r="G43" s="8"/>
      <c r="H43" s="8"/>
      <c r="I43" s="8"/>
    </row>
    <row r="44" spans="1:9" x14ac:dyDescent="0.25">
      <c r="A44" s="7"/>
      <c r="B44" s="1"/>
      <c r="C44" s="8"/>
      <c r="D44" s="8"/>
      <c r="E44" s="8"/>
      <c r="F44" s="1"/>
      <c r="G44" s="8"/>
      <c r="H44" s="8"/>
      <c r="I44" s="8"/>
    </row>
    <row r="45" spans="1:9" x14ac:dyDescent="0.25">
      <c r="A45" s="7"/>
      <c r="B45" s="1"/>
      <c r="C45" s="8"/>
      <c r="D45" s="8"/>
      <c r="E45" s="8"/>
      <c r="F45" s="1"/>
      <c r="G45" s="8"/>
      <c r="H45" s="8"/>
      <c r="I45" s="8"/>
    </row>
    <row r="46" spans="1:9" x14ac:dyDescent="0.25">
      <c r="A46" s="7"/>
      <c r="B46" s="1"/>
      <c r="C46" s="8"/>
      <c r="D46" s="8"/>
      <c r="E46" s="8"/>
      <c r="F46" s="1"/>
      <c r="G46" s="8"/>
      <c r="H46" s="8"/>
      <c r="I46" s="8"/>
    </row>
    <row r="47" spans="1:9" x14ac:dyDescent="0.25">
      <c r="A47" s="7"/>
      <c r="B47" s="1"/>
      <c r="C47" s="8"/>
      <c r="D47" s="8"/>
      <c r="E47" s="8"/>
      <c r="F47" s="1"/>
      <c r="G47" s="8"/>
      <c r="H47" s="8"/>
      <c r="I47" s="8"/>
    </row>
    <row r="48" spans="1:9" x14ac:dyDescent="0.25">
      <c r="A48" s="7"/>
      <c r="B48" s="1"/>
      <c r="C48" s="8"/>
      <c r="D48" s="8"/>
      <c r="E48" s="8"/>
      <c r="F48" s="1"/>
      <c r="G48" s="8"/>
      <c r="H48" s="8"/>
      <c r="I48" s="8"/>
    </row>
    <row r="49" spans="1:9" x14ac:dyDescent="0.25">
      <c r="A49" s="7"/>
      <c r="B49" s="1"/>
      <c r="C49" s="8"/>
      <c r="D49" s="8"/>
      <c r="E49" s="8"/>
      <c r="F49" s="1"/>
      <c r="G49" s="8"/>
      <c r="H49" s="8"/>
      <c r="I49" s="8"/>
    </row>
    <row r="50" spans="1:9" x14ac:dyDescent="0.25">
      <c r="A50" s="7"/>
      <c r="B50" s="1"/>
      <c r="C50" s="8"/>
      <c r="D50" s="8"/>
      <c r="E50" s="8"/>
      <c r="F50" s="1"/>
      <c r="G50" s="8"/>
      <c r="H50" s="8"/>
      <c r="I50" s="8"/>
    </row>
    <row r="51" spans="1:9" x14ac:dyDescent="0.25">
      <c r="A51" s="7"/>
      <c r="B51" s="1"/>
      <c r="C51" s="8"/>
      <c r="D51" s="8"/>
      <c r="E51" s="8"/>
      <c r="F51" s="1"/>
      <c r="G51" s="8"/>
      <c r="H51" s="8"/>
      <c r="I51" s="8"/>
    </row>
    <row r="52" spans="1:9" x14ac:dyDescent="0.25">
      <c r="A52" s="7"/>
      <c r="B52" s="1"/>
      <c r="C52" s="8"/>
      <c r="D52" s="8"/>
      <c r="E52" s="8"/>
      <c r="F52" s="1"/>
      <c r="G52" s="8"/>
      <c r="H52" s="8"/>
      <c r="I52" s="8"/>
    </row>
    <row r="53" spans="1:9" x14ac:dyDescent="0.25">
      <c r="A53" s="7"/>
      <c r="B53" s="1"/>
      <c r="C53" s="8"/>
      <c r="D53" s="8"/>
      <c r="E53" s="8"/>
      <c r="F53" s="1"/>
      <c r="G53" s="8"/>
      <c r="H53" s="8"/>
      <c r="I53" s="8"/>
    </row>
    <row r="54" spans="1:9" x14ac:dyDescent="0.25">
      <c r="A54" s="7"/>
      <c r="B54" s="1"/>
      <c r="C54" s="8"/>
      <c r="D54" s="8"/>
      <c r="E54" s="8"/>
      <c r="F54" s="1"/>
      <c r="G54" s="8"/>
      <c r="H54" s="8"/>
      <c r="I54" s="8"/>
    </row>
    <row r="55" spans="1:9" x14ac:dyDescent="0.25">
      <c r="A55" s="7"/>
      <c r="B55" s="1"/>
      <c r="C55" s="8"/>
      <c r="D55" s="8"/>
      <c r="E55" s="8"/>
      <c r="F55" s="1"/>
      <c r="G55" s="15"/>
      <c r="H55" s="15"/>
      <c r="I55" s="15"/>
    </row>
  </sheetData>
  <sheetProtection algorithmName="SHA-512" hashValue="1Ic1PXMfaSMHQg/7e+ADgERXc3AdaZdNkEYdokkgz9qa/Nt0dbPDkn098xRgTTmeEainCHxXXPSYOkVlhP7BZw==" saltValue="NUvaHJKkqK9SRYYlLrd1Pw==" spinCount="100000" sheet="1" objects="1" scenarios="1" selectLockedCells="1" selectUnlockedCells="1"/>
  <mergeCells count="1">
    <mergeCell ref="A1:F3"/>
  </mergeCells>
  <pageMargins left="0.7" right="0.7" top="0.75" bottom="0.75" header="0.3" footer="0.3"/>
  <pageSetup paperSize="17" orientation="landscape"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zoomScale="80" zoomScaleNormal="80" workbookViewId="0">
      <selection activeCell="I13" sqref="I12:I13"/>
    </sheetView>
  </sheetViews>
  <sheetFormatPr defaultRowHeight="12.5" x14ac:dyDescent="0.25"/>
  <cols>
    <col min="1" max="1" width="25.7265625" customWidth="1"/>
    <col min="2" max="2" width="12.453125" style="96" customWidth="1"/>
    <col min="4" max="4" width="8.7265625" customWidth="1"/>
    <col min="5" max="5" width="1.36328125" customWidth="1"/>
    <col min="8" max="8" width="16" customWidth="1"/>
    <col min="9" max="9" width="14.54296875" customWidth="1"/>
    <col min="10" max="10" width="8.7265625" style="96"/>
    <col min="11" max="11" width="10.54296875" style="96" customWidth="1"/>
    <col min="12" max="12" width="11.453125" style="96" customWidth="1"/>
    <col min="14" max="14" width="24.453125" customWidth="1"/>
  </cols>
  <sheetData>
    <row r="1" spans="1:14" ht="13" x14ac:dyDescent="0.3">
      <c r="A1" s="469"/>
      <c r="B1" s="470"/>
      <c r="C1" s="469" t="s">
        <v>420</v>
      </c>
      <c r="D1" s="469"/>
      <c r="E1" s="469"/>
      <c r="F1" s="469"/>
      <c r="G1" s="469"/>
      <c r="H1" s="469"/>
      <c r="I1" s="469"/>
      <c r="M1" s="471"/>
      <c r="N1" s="471"/>
    </row>
    <row r="2" spans="1:14" ht="52" x14ac:dyDescent="0.3">
      <c r="A2" s="472" t="s">
        <v>421</v>
      </c>
      <c r="B2" s="473" t="s">
        <v>422</v>
      </c>
      <c r="C2" s="579" t="s">
        <v>423</v>
      </c>
      <c r="D2" s="580"/>
      <c r="E2" s="474"/>
      <c r="F2" s="581" t="s">
        <v>424</v>
      </c>
      <c r="G2" s="582"/>
      <c r="H2" s="583"/>
      <c r="I2" s="583"/>
      <c r="J2" s="222"/>
      <c r="K2" s="222"/>
      <c r="L2" s="222"/>
      <c r="M2" s="584"/>
      <c r="N2" s="585"/>
    </row>
    <row r="3" spans="1:14" ht="13" x14ac:dyDescent="0.3">
      <c r="A3" s="581" t="s">
        <v>425</v>
      </c>
      <c r="B3" s="586"/>
      <c r="C3" s="222" t="s">
        <v>426</v>
      </c>
      <c r="D3" s="222" t="s">
        <v>427</v>
      </c>
      <c r="E3" s="474"/>
      <c r="F3" s="474" t="s">
        <v>428</v>
      </c>
      <c r="G3" s="474" t="s">
        <v>429</v>
      </c>
      <c r="H3" s="475" t="s">
        <v>430</v>
      </c>
      <c r="I3" s="475" t="s">
        <v>431</v>
      </c>
      <c r="J3" s="222" t="s">
        <v>432</v>
      </c>
      <c r="K3" s="222" t="s">
        <v>433</v>
      </c>
      <c r="L3" s="222" t="s">
        <v>434</v>
      </c>
      <c r="M3" s="567" t="s">
        <v>435</v>
      </c>
      <c r="N3" s="587"/>
    </row>
    <row r="4" spans="1:14" ht="13" x14ac:dyDescent="0.3">
      <c r="A4" s="515" t="s">
        <v>438</v>
      </c>
      <c r="B4" s="87"/>
      <c r="C4" s="222"/>
      <c r="D4" s="222"/>
      <c r="E4" s="474"/>
      <c r="F4" s="474"/>
      <c r="G4" s="474"/>
      <c r="H4" s="475"/>
      <c r="I4" s="475"/>
      <c r="J4" s="222"/>
      <c r="K4" s="222"/>
      <c r="L4" s="222"/>
      <c r="M4" s="476"/>
      <c r="N4" s="87"/>
    </row>
    <row r="5" spans="1:14" x14ac:dyDescent="0.25">
      <c r="A5" s="478" t="s">
        <v>108</v>
      </c>
      <c r="B5" s="521" t="s">
        <v>108</v>
      </c>
      <c r="C5" s="478" t="s">
        <v>436</v>
      </c>
      <c r="D5" s="479"/>
      <c r="E5" s="479"/>
      <c r="F5" s="478" t="s">
        <v>436</v>
      </c>
      <c r="G5" s="479"/>
      <c r="H5" s="479"/>
      <c r="I5" s="479"/>
      <c r="J5" s="479">
        <v>4</v>
      </c>
      <c r="K5" s="479" t="s">
        <v>439</v>
      </c>
      <c r="L5" s="479">
        <v>5300</v>
      </c>
      <c r="M5" s="588" t="s">
        <v>456</v>
      </c>
      <c r="N5" s="589"/>
    </row>
    <row r="6" spans="1:14" ht="13" x14ac:dyDescent="0.3">
      <c r="A6" s="515" t="s">
        <v>130</v>
      </c>
      <c r="B6" s="87"/>
      <c r="C6" s="222"/>
      <c r="D6" s="222"/>
      <c r="E6" s="474"/>
      <c r="F6" s="474"/>
      <c r="G6" s="474"/>
      <c r="H6" s="475"/>
      <c r="I6" s="475"/>
      <c r="J6" s="222"/>
      <c r="K6" s="222"/>
      <c r="L6" s="222"/>
      <c r="M6" s="468"/>
      <c r="N6" s="477"/>
    </row>
    <row r="7" spans="1:14" s="96" customFormat="1" x14ac:dyDescent="0.25">
      <c r="A7" s="478" t="s">
        <v>108</v>
      </c>
      <c r="B7" s="521" t="s">
        <v>108</v>
      </c>
      <c r="C7" s="479"/>
      <c r="D7" s="479" t="s">
        <v>436</v>
      </c>
      <c r="E7" s="479"/>
      <c r="F7" s="479" t="s">
        <v>436</v>
      </c>
      <c r="G7" s="479"/>
      <c r="H7" s="479"/>
      <c r="I7" s="479"/>
      <c r="J7" s="479">
        <v>4</v>
      </c>
      <c r="K7" s="479" t="s">
        <v>440</v>
      </c>
      <c r="L7" s="480">
        <v>10000</v>
      </c>
      <c r="M7" s="577" t="s">
        <v>457</v>
      </c>
      <c r="N7" s="578"/>
    </row>
    <row r="8" spans="1:14" ht="13" x14ac:dyDescent="0.3">
      <c r="A8" s="515" t="s">
        <v>441</v>
      </c>
      <c r="B8" s="87"/>
      <c r="C8" s="222"/>
      <c r="D8" s="222"/>
      <c r="E8" s="474"/>
      <c r="F8" s="474"/>
      <c r="G8" s="474"/>
      <c r="H8" s="475"/>
      <c r="I8" s="475"/>
      <c r="J8" s="222"/>
      <c r="K8" s="222"/>
      <c r="L8" s="222"/>
      <c r="M8" s="468"/>
      <c r="N8" s="477"/>
    </row>
    <row r="9" spans="1:14" x14ac:dyDescent="0.25">
      <c r="A9" s="496" t="s">
        <v>442</v>
      </c>
      <c r="B9" s="481"/>
      <c r="C9" s="481"/>
      <c r="D9" s="481"/>
      <c r="E9" s="481"/>
      <c r="F9" s="481"/>
      <c r="G9" s="481"/>
      <c r="H9" s="485"/>
      <c r="I9" s="485"/>
      <c r="J9" s="494"/>
      <c r="K9" s="494"/>
      <c r="L9" s="494"/>
      <c r="M9" s="495"/>
      <c r="N9" s="496"/>
    </row>
    <row r="10" spans="1:14" ht="13" x14ac:dyDescent="0.3">
      <c r="A10" s="515" t="s">
        <v>443</v>
      </c>
      <c r="B10" s="87"/>
      <c r="C10" s="222"/>
      <c r="D10" s="222"/>
      <c r="E10" s="474"/>
      <c r="F10" s="474"/>
      <c r="G10" s="474"/>
      <c r="H10" s="475"/>
      <c r="I10" s="475"/>
      <c r="J10" s="222"/>
      <c r="K10" s="222"/>
      <c r="L10" s="222"/>
      <c r="M10" s="468"/>
      <c r="N10" s="477"/>
    </row>
    <row r="11" spans="1:14" ht="14.5" x14ac:dyDescent="0.35">
      <c r="A11" s="482" t="s">
        <v>444</v>
      </c>
      <c r="B11" s="522" t="s">
        <v>103</v>
      </c>
      <c r="C11" s="499" t="s">
        <v>436</v>
      </c>
      <c r="D11" s="499"/>
      <c r="E11" s="499"/>
      <c r="F11" s="478" t="s">
        <v>436</v>
      </c>
      <c r="G11" s="482"/>
      <c r="H11" s="482"/>
      <c r="I11" s="482"/>
      <c r="J11" s="482">
        <v>2</v>
      </c>
      <c r="K11" s="482">
        <v>1958</v>
      </c>
      <c r="L11" s="482">
        <v>90</v>
      </c>
      <c r="M11" s="483" t="s">
        <v>458</v>
      </c>
      <c r="N11" s="497"/>
    </row>
    <row r="12" spans="1:14" ht="13" x14ac:dyDescent="0.3">
      <c r="A12" s="515" t="s">
        <v>446</v>
      </c>
      <c r="B12" s="87"/>
      <c r="C12" s="222"/>
      <c r="D12" s="222"/>
      <c r="E12" s="474"/>
      <c r="F12" s="474"/>
      <c r="G12" s="474"/>
      <c r="H12" s="475"/>
      <c r="I12" s="475"/>
      <c r="J12" s="222"/>
      <c r="K12" s="222"/>
      <c r="L12" s="222"/>
      <c r="M12" s="468"/>
      <c r="N12" s="477"/>
    </row>
    <row r="13" spans="1:14" x14ac:dyDescent="0.25">
      <c r="A13" s="496" t="s">
        <v>447</v>
      </c>
      <c r="B13" s="481"/>
      <c r="C13" s="481"/>
      <c r="D13" s="481"/>
      <c r="E13" s="481"/>
      <c r="F13" s="481"/>
      <c r="G13" s="481"/>
      <c r="H13" s="485"/>
      <c r="I13" s="485"/>
      <c r="J13" s="494"/>
      <c r="K13" s="494"/>
      <c r="L13" s="494"/>
      <c r="M13" s="485"/>
      <c r="N13" s="497"/>
    </row>
    <row r="14" spans="1:14" ht="13" x14ac:dyDescent="0.3">
      <c r="A14" s="515" t="s">
        <v>448</v>
      </c>
      <c r="B14" s="87"/>
      <c r="C14" s="222"/>
      <c r="D14" s="222"/>
      <c r="E14" s="474"/>
      <c r="F14" s="474"/>
      <c r="G14" s="474"/>
      <c r="H14" s="475"/>
      <c r="I14" s="475"/>
      <c r="J14" s="222"/>
      <c r="K14" s="222"/>
      <c r="L14" s="222"/>
      <c r="M14" s="468"/>
      <c r="N14" s="477"/>
    </row>
    <row r="15" spans="1:14" x14ac:dyDescent="0.25">
      <c r="A15" s="478" t="s">
        <v>108</v>
      </c>
      <c r="B15" s="521" t="s">
        <v>108</v>
      </c>
      <c r="C15" s="478" t="s">
        <v>419</v>
      </c>
      <c r="D15" s="486"/>
      <c r="E15" s="486"/>
      <c r="F15" s="486"/>
      <c r="G15" s="486"/>
      <c r="H15" s="486"/>
      <c r="I15" s="486"/>
      <c r="J15" s="479">
        <v>5</v>
      </c>
      <c r="K15" s="479">
        <v>2012</v>
      </c>
      <c r="L15" s="479"/>
      <c r="M15" s="498"/>
      <c r="N15" s="497"/>
    </row>
    <row r="16" spans="1:14" ht="13" x14ac:dyDescent="0.3">
      <c r="A16" s="484" t="s">
        <v>449</v>
      </c>
      <c r="B16" s="477"/>
      <c r="C16" s="484"/>
      <c r="D16" s="484"/>
      <c r="E16" s="475"/>
      <c r="F16" s="475"/>
      <c r="G16" s="475"/>
      <c r="H16" s="475"/>
      <c r="I16" s="475"/>
      <c r="J16" s="484"/>
      <c r="K16" s="484"/>
      <c r="L16" s="484"/>
      <c r="M16" s="468"/>
      <c r="N16" s="477"/>
    </row>
    <row r="17" spans="1:14" ht="13" x14ac:dyDescent="0.3">
      <c r="A17" s="478" t="s">
        <v>108</v>
      </c>
      <c r="B17" s="521" t="s">
        <v>108</v>
      </c>
      <c r="C17" s="478" t="s">
        <v>436</v>
      </c>
      <c r="D17" s="479" t="s">
        <v>445</v>
      </c>
      <c r="E17" s="479"/>
      <c r="F17" s="478" t="s">
        <v>436</v>
      </c>
      <c r="G17" s="478" t="s">
        <v>436</v>
      </c>
      <c r="H17" s="486"/>
      <c r="I17" s="486"/>
      <c r="J17" s="479">
        <v>4</v>
      </c>
      <c r="K17" s="479">
        <v>1974</v>
      </c>
      <c r="L17" s="480">
        <v>27366</v>
      </c>
      <c r="M17" s="486" t="s">
        <v>450</v>
      </c>
      <c r="N17" s="487"/>
    </row>
    <row r="18" spans="1:14" ht="13" x14ac:dyDescent="0.3">
      <c r="A18" s="478" t="s">
        <v>108</v>
      </c>
      <c r="B18" s="521" t="s">
        <v>108</v>
      </c>
      <c r="C18" s="478" t="s">
        <v>436</v>
      </c>
      <c r="D18" s="486"/>
      <c r="E18" s="486"/>
      <c r="F18" s="479"/>
      <c r="G18" s="479"/>
      <c r="H18" s="478" t="s">
        <v>436</v>
      </c>
      <c r="I18" s="478" t="s">
        <v>436</v>
      </c>
      <c r="J18" s="479">
        <v>4</v>
      </c>
      <c r="K18" s="479">
        <v>2009</v>
      </c>
      <c r="L18" s="480">
        <v>91007</v>
      </c>
      <c r="M18" s="486" t="s">
        <v>451</v>
      </c>
      <c r="N18" s="487"/>
    </row>
    <row r="19" spans="1:14" ht="13" x14ac:dyDescent="0.3">
      <c r="A19" s="515" t="s">
        <v>452</v>
      </c>
      <c r="B19" s="87"/>
      <c r="C19" s="222"/>
      <c r="D19" s="222"/>
      <c r="E19" s="474"/>
      <c r="F19" s="474"/>
      <c r="G19" s="474"/>
      <c r="H19" s="475"/>
      <c r="I19" s="474"/>
      <c r="J19" s="222"/>
      <c r="K19" s="222"/>
      <c r="L19" s="222"/>
      <c r="M19" s="468"/>
      <c r="N19" s="477"/>
    </row>
    <row r="20" spans="1:14" x14ac:dyDescent="0.25">
      <c r="A20" s="478" t="s">
        <v>108</v>
      </c>
      <c r="B20" s="521" t="s">
        <v>108</v>
      </c>
      <c r="C20" s="479" t="s">
        <v>436</v>
      </c>
      <c r="D20" s="479"/>
      <c r="E20" s="479"/>
      <c r="F20" s="478" t="s">
        <v>436</v>
      </c>
      <c r="G20" s="478" t="s">
        <v>436</v>
      </c>
      <c r="H20" s="479"/>
      <c r="I20" s="479"/>
      <c r="J20" s="479">
        <v>3</v>
      </c>
      <c r="K20" s="479">
        <v>2008</v>
      </c>
      <c r="L20" s="479"/>
      <c r="M20" s="486" t="s">
        <v>453</v>
      </c>
      <c r="N20" s="486"/>
    </row>
    <row r="21" spans="1:14" s="41" customFormat="1" ht="13" x14ac:dyDescent="0.3">
      <c r="A21" s="490" t="s">
        <v>454</v>
      </c>
      <c r="D21" s="350"/>
      <c r="E21" s="350"/>
      <c r="F21" s="129"/>
      <c r="G21" s="129"/>
      <c r="H21" s="350"/>
      <c r="I21" s="350"/>
      <c r="J21" s="350"/>
      <c r="K21" s="350"/>
      <c r="L21" s="376"/>
      <c r="M21" s="489"/>
      <c r="N21" s="372"/>
    </row>
    <row r="22" spans="1:14" ht="14.5" x14ac:dyDescent="0.35">
      <c r="A22" s="478" t="s">
        <v>103</v>
      </c>
      <c r="B22" s="521" t="s">
        <v>103</v>
      </c>
      <c r="C22" s="478"/>
      <c r="D22" s="482" t="s">
        <v>436</v>
      </c>
      <c r="E22" s="483"/>
      <c r="F22" s="478" t="s">
        <v>436</v>
      </c>
      <c r="G22" s="483"/>
      <c r="H22" s="483"/>
      <c r="I22" s="486"/>
      <c r="J22" s="482">
        <v>4</v>
      </c>
      <c r="K22" s="482">
        <v>1985</v>
      </c>
      <c r="L22" s="482">
        <v>200</v>
      </c>
      <c r="M22" s="483" t="s">
        <v>459</v>
      </c>
      <c r="N22" s="491"/>
    </row>
    <row r="23" spans="1:14" ht="13" x14ac:dyDescent="0.3">
      <c r="A23" s="515" t="s">
        <v>455</v>
      </c>
      <c r="B23" s="87"/>
      <c r="C23" s="222"/>
      <c r="E23" s="474"/>
      <c r="F23" s="474"/>
      <c r="G23" s="474"/>
      <c r="H23" s="475"/>
      <c r="I23" s="475"/>
      <c r="J23" s="222"/>
      <c r="K23" s="222"/>
      <c r="L23" s="222"/>
      <c r="M23" s="468"/>
      <c r="N23" s="477"/>
    </row>
    <row r="24" spans="1:14" ht="14.5" x14ac:dyDescent="0.35">
      <c r="A24" s="478" t="s">
        <v>103</v>
      </c>
      <c r="B24" s="521" t="s">
        <v>103</v>
      </c>
      <c r="C24" s="491"/>
      <c r="D24" s="482" t="s">
        <v>436</v>
      </c>
      <c r="E24" s="482"/>
      <c r="F24" s="482" t="s">
        <v>436</v>
      </c>
      <c r="G24" s="487"/>
      <c r="H24" s="492"/>
      <c r="I24" s="492"/>
      <c r="J24" s="491"/>
      <c r="K24" s="500">
        <v>2004</v>
      </c>
      <c r="L24" s="501">
        <v>540</v>
      </c>
      <c r="M24" s="502" t="s">
        <v>460</v>
      </c>
      <c r="N24" s="497"/>
    </row>
    <row r="25" spans="1:14" ht="14.5" x14ac:dyDescent="0.35">
      <c r="A25" s="478" t="s">
        <v>103</v>
      </c>
      <c r="B25" s="478" t="s">
        <v>103</v>
      </c>
      <c r="C25" s="491"/>
      <c r="D25" s="482" t="s">
        <v>436</v>
      </c>
      <c r="E25" s="482"/>
      <c r="F25" s="482" t="s">
        <v>436</v>
      </c>
      <c r="G25" s="487"/>
      <c r="H25" s="492"/>
      <c r="I25" s="492"/>
      <c r="J25" s="491"/>
      <c r="K25" s="479">
        <v>1984</v>
      </c>
      <c r="L25" s="479">
        <v>160</v>
      </c>
      <c r="M25" s="488" t="s">
        <v>461</v>
      </c>
      <c r="N25" s="486"/>
    </row>
    <row r="26" spans="1:14" ht="14.5" x14ac:dyDescent="0.35">
      <c r="A26" s="478" t="s">
        <v>103</v>
      </c>
      <c r="B26" s="478" t="s">
        <v>103</v>
      </c>
      <c r="C26" s="491"/>
      <c r="D26" s="482" t="s">
        <v>436</v>
      </c>
      <c r="E26" s="487"/>
      <c r="F26" s="487"/>
      <c r="G26" s="478" t="s">
        <v>436</v>
      </c>
      <c r="H26" s="492"/>
      <c r="I26" s="492"/>
      <c r="J26" s="491"/>
      <c r="K26" s="494">
        <v>1984</v>
      </c>
      <c r="L26" s="479">
        <v>2400</v>
      </c>
      <c r="M26" s="488" t="s">
        <v>461</v>
      </c>
      <c r="N26" s="486"/>
    </row>
    <row r="27" spans="1:14" ht="14.5" x14ac:dyDescent="0.35">
      <c r="A27" s="490" t="s">
        <v>348</v>
      </c>
      <c r="B27" s="129"/>
      <c r="C27" s="490"/>
      <c r="D27" s="493"/>
      <c r="E27" s="474"/>
      <c r="F27" s="474"/>
      <c r="G27" s="474"/>
      <c r="H27" s="475"/>
      <c r="I27" s="475"/>
      <c r="J27" s="222"/>
      <c r="K27" s="222"/>
      <c r="L27" s="484"/>
      <c r="M27" s="468"/>
      <c r="N27" s="477"/>
    </row>
    <row r="28" spans="1:14" x14ac:dyDescent="0.25">
      <c r="A28" s="478" t="s">
        <v>108</v>
      </c>
      <c r="B28" s="478" t="s">
        <v>108</v>
      </c>
      <c r="C28" s="479" t="s">
        <v>436</v>
      </c>
      <c r="D28" s="479"/>
      <c r="E28" s="479"/>
      <c r="F28" s="479" t="s">
        <v>436</v>
      </c>
      <c r="G28" s="479" t="s">
        <v>436</v>
      </c>
      <c r="H28" s="479" t="s">
        <v>436</v>
      </c>
      <c r="I28" s="479"/>
      <c r="J28" s="479">
        <v>3</v>
      </c>
      <c r="K28" s="479">
        <v>2006</v>
      </c>
      <c r="L28" s="479">
        <v>8136</v>
      </c>
      <c r="M28" s="488" t="s">
        <v>462</v>
      </c>
      <c r="N28" s="486"/>
    </row>
    <row r="29" spans="1:14" x14ac:dyDescent="0.25">
      <c r="A29" s="478" t="s">
        <v>108</v>
      </c>
      <c r="B29" s="478" t="s">
        <v>108</v>
      </c>
      <c r="C29" s="479"/>
      <c r="D29" s="479" t="s">
        <v>436</v>
      </c>
      <c r="E29" s="479"/>
      <c r="F29" s="479" t="s">
        <v>436</v>
      </c>
      <c r="G29" s="479" t="s">
        <v>436</v>
      </c>
      <c r="H29" s="479"/>
      <c r="I29" s="479"/>
      <c r="J29" s="479">
        <v>4</v>
      </c>
      <c r="K29" s="479">
        <v>2006</v>
      </c>
      <c r="L29" s="479">
        <v>7285</v>
      </c>
      <c r="M29" s="488" t="s">
        <v>463</v>
      </c>
      <c r="N29" s="486"/>
    </row>
    <row r="36" spans="3:3" x14ac:dyDescent="0.25">
      <c r="C36" t="s">
        <v>437</v>
      </c>
    </row>
  </sheetData>
  <sheetProtection algorithmName="SHA-512" hashValue="6n4U8lsyOqJaZGJQ2TJ+4FXUne2rqKZQxKGz8m+5yoSne8/BQHkKAhNc06hFl1hMybX8HYBHUbvUONaPduZb2w==" saltValue="9D/dUEo2TCg9aQr6r1OxBQ==" spinCount="100000" sheet="1" objects="1" scenarios="1" selectLockedCells="1" selectUnlockedCells="1"/>
  <mergeCells count="7">
    <mergeCell ref="M7:N7"/>
    <mergeCell ref="C2:D2"/>
    <mergeCell ref="F2:I2"/>
    <mergeCell ref="M2:N2"/>
    <mergeCell ref="A3:B3"/>
    <mergeCell ref="M3:N3"/>
    <mergeCell ref="M5:N5"/>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sqref="A1:XFD1048576"/>
    </sheetView>
  </sheetViews>
  <sheetFormatPr defaultColWidth="8.81640625" defaultRowHeight="12.5" x14ac:dyDescent="0.25"/>
  <cols>
    <col min="1" max="1" width="27.453125" style="30" customWidth="1"/>
    <col min="2" max="2" width="72.1796875" style="30" customWidth="1"/>
    <col min="3" max="3" width="17.1796875" style="30" customWidth="1"/>
    <col min="4" max="4" width="15.1796875" style="30" customWidth="1"/>
    <col min="5" max="5" width="13.81640625" style="30" customWidth="1"/>
    <col min="6" max="6" width="12.81640625" style="30" customWidth="1"/>
    <col min="7" max="7" width="17.81640625" style="30" customWidth="1"/>
    <col min="8" max="8" width="15.453125" style="30" customWidth="1"/>
    <col min="9" max="16384" width="8.81640625" style="30"/>
  </cols>
  <sheetData>
    <row r="1" spans="1:8" ht="12.75" customHeight="1" x14ac:dyDescent="0.25">
      <c r="A1" s="590" t="s">
        <v>34</v>
      </c>
      <c r="B1" s="591"/>
      <c r="C1" s="591"/>
      <c r="D1" s="591"/>
      <c r="E1" s="591"/>
      <c r="F1" s="591"/>
      <c r="G1" s="591"/>
      <c r="H1" s="592"/>
    </row>
    <row r="2" spans="1:8" ht="12.75" customHeight="1" x14ac:dyDescent="0.25">
      <c r="A2" s="593"/>
      <c r="B2" s="594"/>
      <c r="C2" s="594"/>
      <c r="D2" s="594"/>
      <c r="E2" s="594"/>
      <c r="F2" s="594"/>
      <c r="G2" s="594"/>
      <c r="H2" s="595"/>
    </row>
    <row r="3" spans="1:8" ht="12.75" customHeight="1" x14ac:dyDescent="0.25">
      <c r="A3" s="596"/>
      <c r="B3" s="597"/>
      <c r="C3" s="597"/>
      <c r="D3" s="597"/>
      <c r="E3" s="597"/>
      <c r="F3" s="597"/>
      <c r="G3" s="597"/>
      <c r="H3" s="598"/>
    </row>
    <row r="4" spans="1:8" x14ac:dyDescent="0.25">
      <c r="A4" s="31"/>
      <c r="B4" s="31"/>
      <c r="C4" s="31"/>
      <c r="D4" s="31"/>
      <c r="E4" s="31"/>
      <c r="F4" s="31"/>
      <c r="G4" s="32" t="s">
        <v>0</v>
      </c>
      <c r="H4" s="32" t="s">
        <v>0</v>
      </c>
    </row>
    <row r="5" spans="1:8" x14ac:dyDescent="0.25">
      <c r="A5" s="33" t="s">
        <v>12</v>
      </c>
      <c r="B5" s="34"/>
      <c r="C5" s="34"/>
      <c r="D5" s="34"/>
      <c r="E5" s="34"/>
      <c r="F5" s="34"/>
      <c r="G5" s="33" t="s">
        <v>16</v>
      </c>
      <c r="H5" s="33" t="s">
        <v>9</v>
      </c>
    </row>
    <row r="6" spans="1:8" x14ac:dyDescent="0.25">
      <c r="A6" s="33" t="s">
        <v>13</v>
      </c>
      <c r="B6" s="33" t="s">
        <v>1</v>
      </c>
      <c r="C6" s="33" t="s">
        <v>14</v>
      </c>
      <c r="D6" s="33" t="s">
        <v>4</v>
      </c>
      <c r="E6" s="33" t="s">
        <v>15</v>
      </c>
      <c r="F6" s="33" t="s">
        <v>7</v>
      </c>
      <c r="G6" s="33" t="s">
        <v>8</v>
      </c>
      <c r="H6" s="33" t="s">
        <v>10</v>
      </c>
    </row>
    <row r="7" spans="1:8" x14ac:dyDescent="0.25">
      <c r="A7" s="35"/>
      <c r="B7" s="34"/>
      <c r="C7" s="34"/>
      <c r="D7" s="34"/>
      <c r="E7" s="34"/>
      <c r="F7" s="34"/>
      <c r="G7" s="34"/>
      <c r="H7" s="34"/>
    </row>
    <row r="8" spans="1:8" x14ac:dyDescent="0.25">
      <c r="A8" s="34"/>
      <c r="B8" s="34"/>
      <c r="C8" s="34"/>
      <c r="D8" s="34"/>
      <c r="E8" s="34"/>
      <c r="F8" s="34"/>
      <c r="G8" s="34"/>
      <c r="H8" s="34"/>
    </row>
    <row r="9" spans="1:8" x14ac:dyDescent="0.25">
      <c r="A9" s="34"/>
      <c r="B9" s="34"/>
      <c r="C9" s="34"/>
      <c r="D9" s="34"/>
      <c r="E9" s="34"/>
      <c r="F9" s="34"/>
      <c r="G9" s="34"/>
      <c r="H9" s="34"/>
    </row>
    <row r="10" spans="1:8" x14ac:dyDescent="0.25">
      <c r="A10" s="34"/>
      <c r="B10" s="34"/>
      <c r="C10" s="34"/>
      <c r="D10" s="34"/>
      <c r="E10" s="34"/>
      <c r="F10" s="34"/>
      <c r="G10" s="34"/>
      <c r="H10" s="34"/>
    </row>
    <row r="11" spans="1:8" x14ac:dyDescent="0.25">
      <c r="A11" s="34"/>
      <c r="B11" s="34"/>
      <c r="C11" s="34"/>
      <c r="D11" s="34"/>
      <c r="E11" s="34"/>
      <c r="F11" s="34"/>
      <c r="G11" s="34"/>
      <c r="H11" s="34"/>
    </row>
    <row r="12" spans="1:8" x14ac:dyDescent="0.25">
      <c r="A12" s="34"/>
      <c r="B12" s="34"/>
      <c r="C12" s="34"/>
      <c r="D12" s="34"/>
      <c r="E12" s="34"/>
      <c r="F12" s="34"/>
      <c r="G12" s="34"/>
      <c r="H12" s="34"/>
    </row>
    <row r="13" spans="1:8" x14ac:dyDescent="0.25">
      <c r="A13" s="34"/>
      <c r="B13" s="34"/>
      <c r="C13" s="34"/>
      <c r="D13" s="34"/>
      <c r="E13" s="34"/>
      <c r="F13" s="34"/>
      <c r="G13" s="34"/>
      <c r="H13" s="34"/>
    </row>
    <row r="14" spans="1:8" x14ac:dyDescent="0.25">
      <c r="A14" s="34"/>
      <c r="B14" s="34"/>
      <c r="C14" s="34"/>
      <c r="D14" s="34"/>
      <c r="E14" s="34"/>
      <c r="F14" s="34"/>
      <c r="G14" s="34"/>
      <c r="H14" s="34"/>
    </row>
    <row r="15" spans="1:8" x14ac:dyDescent="0.25">
      <c r="A15" s="34"/>
      <c r="B15" s="34"/>
      <c r="C15" s="34"/>
      <c r="D15" s="34"/>
      <c r="E15" s="34"/>
      <c r="F15" s="34"/>
      <c r="G15" s="34"/>
      <c r="H15" s="34"/>
    </row>
    <row r="16" spans="1:8" x14ac:dyDescent="0.25">
      <c r="A16" s="34"/>
      <c r="B16" s="34"/>
      <c r="C16" s="34"/>
      <c r="D16" s="34"/>
      <c r="E16" s="34"/>
      <c r="F16" s="34"/>
      <c r="G16" s="34"/>
      <c r="H16" s="34"/>
    </row>
    <row r="17" spans="1:8" x14ac:dyDescent="0.25">
      <c r="A17" s="34"/>
      <c r="B17" s="34"/>
      <c r="C17" s="34"/>
      <c r="D17" s="34"/>
      <c r="E17" s="34"/>
      <c r="F17" s="34"/>
      <c r="G17" s="34"/>
      <c r="H17" s="34"/>
    </row>
    <row r="18" spans="1:8" x14ac:dyDescent="0.25">
      <c r="A18" s="34"/>
      <c r="B18" s="34"/>
      <c r="C18" s="34"/>
      <c r="D18" s="34"/>
      <c r="E18" s="34"/>
      <c r="F18" s="34"/>
      <c r="G18" s="34"/>
      <c r="H18" s="34"/>
    </row>
    <row r="19" spans="1:8" x14ac:dyDescent="0.25">
      <c r="A19" s="34"/>
      <c r="B19" s="34"/>
      <c r="C19" s="34"/>
      <c r="D19" s="34"/>
      <c r="E19" s="34"/>
      <c r="F19" s="34"/>
      <c r="G19" s="34"/>
      <c r="H19" s="34"/>
    </row>
    <row r="20" spans="1:8" x14ac:dyDescent="0.25">
      <c r="A20" s="34"/>
      <c r="B20" s="34"/>
      <c r="C20" s="34"/>
      <c r="D20" s="34"/>
      <c r="E20" s="34"/>
      <c r="F20" s="34"/>
      <c r="G20" s="34"/>
      <c r="H20" s="34"/>
    </row>
    <row r="21" spans="1:8" x14ac:dyDescent="0.25">
      <c r="A21" s="34"/>
      <c r="B21" s="34"/>
      <c r="C21" s="34"/>
      <c r="D21" s="34"/>
      <c r="E21" s="34"/>
      <c r="F21" s="34"/>
      <c r="G21" s="34"/>
      <c r="H21" s="34"/>
    </row>
    <row r="22" spans="1:8" x14ac:dyDescent="0.25">
      <c r="A22" s="34"/>
      <c r="B22" s="34"/>
      <c r="C22" s="34"/>
      <c r="D22" s="34"/>
      <c r="E22" s="34"/>
      <c r="F22" s="34"/>
      <c r="G22" s="34"/>
      <c r="H22" s="34"/>
    </row>
    <row r="23" spans="1:8" x14ac:dyDescent="0.25">
      <c r="A23" s="34"/>
      <c r="B23" s="34"/>
      <c r="C23" s="34"/>
      <c r="D23" s="34"/>
      <c r="E23" s="34"/>
      <c r="F23" s="34"/>
      <c r="G23" s="34"/>
      <c r="H23" s="34"/>
    </row>
    <row r="24" spans="1:8" x14ac:dyDescent="0.25">
      <c r="A24" s="34"/>
      <c r="B24" s="34"/>
      <c r="C24" s="34"/>
      <c r="D24" s="34"/>
      <c r="E24" s="34"/>
      <c r="F24" s="34"/>
      <c r="G24" s="34"/>
      <c r="H24" s="34"/>
    </row>
    <row r="25" spans="1:8" x14ac:dyDescent="0.25">
      <c r="A25" s="34"/>
      <c r="B25" s="34"/>
      <c r="C25" s="34"/>
      <c r="D25" s="34"/>
      <c r="E25" s="34"/>
      <c r="F25" s="34"/>
      <c r="G25" s="34"/>
      <c r="H25" s="34"/>
    </row>
    <row r="26" spans="1:8" x14ac:dyDescent="0.25">
      <c r="A26" s="34"/>
      <c r="B26" s="34"/>
      <c r="C26" s="34"/>
      <c r="D26" s="34"/>
      <c r="E26" s="34"/>
      <c r="F26" s="34"/>
      <c r="G26" s="34"/>
      <c r="H26" s="34"/>
    </row>
    <row r="27" spans="1:8" x14ac:dyDescent="0.25">
      <c r="A27" s="34"/>
      <c r="B27" s="34"/>
      <c r="C27" s="34"/>
      <c r="D27" s="34"/>
      <c r="E27" s="34"/>
      <c r="F27" s="34"/>
      <c r="G27" s="34"/>
      <c r="H27" s="34"/>
    </row>
    <row r="28" spans="1:8" x14ac:dyDescent="0.25">
      <c r="A28" s="34"/>
      <c r="B28" s="34"/>
      <c r="C28" s="34"/>
      <c r="D28" s="34"/>
      <c r="E28" s="34"/>
      <c r="F28" s="34"/>
      <c r="G28" s="34"/>
      <c r="H28" s="34"/>
    </row>
    <row r="29" spans="1:8" x14ac:dyDescent="0.25">
      <c r="A29" s="34"/>
      <c r="B29" s="34"/>
      <c r="C29" s="34"/>
      <c r="D29" s="34"/>
      <c r="E29" s="34"/>
      <c r="F29" s="34"/>
      <c r="G29" s="34"/>
      <c r="H29" s="34"/>
    </row>
    <row r="30" spans="1:8" x14ac:dyDescent="0.25">
      <c r="A30" s="34"/>
      <c r="B30" s="34"/>
      <c r="C30" s="34"/>
      <c r="D30" s="34"/>
      <c r="E30" s="34"/>
      <c r="F30" s="34"/>
      <c r="G30" s="34"/>
      <c r="H30" s="34"/>
    </row>
    <row r="31" spans="1:8" x14ac:dyDescent="0.25">
      <c r="A31" s="34"/>
      <c r="B31" s="34"/>
      <c r="C31" s="34"/>
      <c r="D31" s="34"/>
      <c r="E31" s="34"/>
      <c r="F31" s="34"/>
      <c r="G31" s="34"/>
      <c r="H31" s="34"/>
    </row>
    <row r="32" spans="1:8" x14ac:dyDescent="0.25">
      <c r="A32" s="34"/>
      <c r="B32" s="34"/>
      <c r="C32" s="34"/>
      <c r="D32" s="34"/>
      <c r="E32" s="34"/>
      <c r="F32" s="34"/>
      <c r="G32" s="34"/>
      <c r="H32" s="34"/>
    </row>
    <row r="33" spans="1:8" x14ac:dyDescent="0.25">
      <c r="A33" s="34"/>
      <c r="B33" s="34"/>
      <c r="C33" s="34"/>
      <c r="D33" s="34"/>
      <c r="E33" s="34"/>
      <c r="F33" s="34"/>
      <c r="G33" s="34"/>
      <c r="H33" s="34"/>
    </row>
    <row r="34" spans="1:8" x14ac:dyDescent="0.25">
      <c r="A34" s="34"/>
      <c r="B34" s="34"/>
      <c r="C34" s="34"/>
      <c r="D34" s="34"/>
      <c r="E34" s="34"/>
      <c r="F34" s="34"/>
      <c r="G34" s="34"/>
      <c r="H34" s="34"/>
    </row>
    <row r="35" spans="1:8" x14ac:dyDescent="0.25">
      <c r="A35" s="34"/>
      <c r="B35" s="34"/>
      <c r="C35" s="34"/>
      <c r="D35" s="34"/>
      <c r="E35" s="34"/>
      <c r="F35" s="34"/>
      <c r="G35" s="34"/>
      <c r="H35" s="34"/>
    </row>
    <row r="36" spans="1:8" x14ac:dyDescent="0.25">
      <c r="A36" s="34"/>
      <c r="B36" s="34"/>
      <c r="C36" s="34"/>
      <c r="D36" s="34"/>
      <c r="E36" s="34"/>
      <c r="F36" s="34"/>
      <c r="G36" s="34"/>
      <c r="H36" s="34"/>
    </row>
    <row r="37" spans="1:8" x14ac:dyDescent="0.25">
      <c r="A37" s="34"/>
      <c r="B37" s="34"/>
      <c r="C37" s="34"/>
      <c r="D37" s="34"/>
      <c r="E37" s="34"/>
      <c r="F37" s="34"/>
      <c r="G37" s="34"/>
      <c r="H37" s="34"/>
    </row>
    <row r="38" spans="1:8" x14ac:dyDescent="0.25">
      <c r="A38" s="36"/>
      <c r="B38" s="36"/>
      <c r="C38" s="36"/>
      <c r="D38" s="36"/>
      <c r="E38" s="36"/>
      <c r="F38" s="36"/>
      <c r="G38" s="36"/>
      <c r="H38" s="36"/>
    </row>
  </sheetData>
  <mergeCells count="1">
    <mergeCell ref="A1:H3"/>
  </mergeCells>
  <pageMargins left="0.7" right="0.7" top="0.75" bottom="0.75" header="0.3" footer="0.3"/>
  <pageSetup paperSize="17"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5"/>
  <sheetViews>
    <sheetView workbookViewId="0">
      <selection activeCell="N23" sqref="N23"/>
    </sheetView>
  </sheetViews>
  <sheetFormatPr defaultRowHeight="12.5" x14ac:dyDescent="0.25"/>
  <sheetData>
    <row r="2" spans="1:1" ht="27.5" x14ac:dyDescent="0.55000000000000004">
      <c r="A2" s="391" t="s">
        <v>368</v>
      </c>
    </row>
    <row r="19" spans="1:4" ht="13" thickBot="1" x14ac:dyDescent="0.3"/>
    <row r="20" spans="1:4" ht="18" thickBot="1" x14ac:dyDescent="0.4">
      <c r="A20" s="555" t="s">
        <v>369</v>
      </c>
      <c r="B20" s="555"/>
      <c r="C20" s="555"/>
      <c r="D20" s="392">
        <v>2</v>
      </c>
    </row>
    <row r="22" spans="1:4" ht="15" x14ac:dyDescent="0.25">
      <c r="A22" s="393" t="s">
        <v>370</v>
      </c>
    </row>
    <row r="23" spans="1:4" ht="15" x14ac:dyDescent="0.3">
      <c r="A23" s="394" t="s">
        <v>371</v>
      </c>
    </row>
    <row r="24" spans="1:4" ht="15" x14ac:dyDescent="0.3">
      <c r="A24" s="394" t="s">
        <v>372</v>
      </c>
    </row>
    <row r="25" spans="1:4" ht="15" x14ac:dyDescent="0.3">
      <c r="A25" s="394" t="s">
        <v>373</v>
      </c>
    </row>
  </sheetData>
  <sheetProtection algorithmName="SHA-512" hashValue="5K7dpF1FffzqqEk/p8xM0ZTkaUF5moJPOBZkwZkkjO4PIZG/S4OmiCq6J1Vh0+0hlYxh4Ht1CKCNtBuIYKrO+Q==" saltValue="Kvjd7NJKNnijdOtw2JqZ/g==" spinCount="100000" sheet="1" objects="1" scenarios="1" selectLockedCells="1" selectUnlockedCells="1"/>
  <mergeCells count="1">
    <mergeCell ref="A20:C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E5" sqref="E5"/>
    </sheetView>
  </sheetViews>
  <sheetFormatPr defaultRowHeight="12.5" x14ac:dyDescent="0.25"/>
  <cols>
    <col min="1" max="1" width="20.6328125" customWidth="1"/>
    <col min="2" max="2" width="8.7265625" style="96"/>
    <col min="3" max="3" width="10.453125" customWidth="1"/>
    <col min="4" max="4" width="16.6328125" style="96" customWidth="1"/>
    <col min="5" max="5" width="13.81640625" style="422" customWidth="1"/>
  </cols>
  <sheetData>
    <row r="1" spans="1:14" ht="19.5" customHeight="1" thickBot="1" x14ac:dyDescent="0.4">
      <c r="A1" s="417" t="s">
        <v>38</v>
      </c>
      <c r="B1" s="417"/>
      <c r="C1" s="417"/>
      <c r="D1" s="417"/>
      <c r="E1" s="418"/>
    </row>
    <row r="2" spans="1:14" ht="19" customHeight="1" thickBot="1" x14ac:dyDescent="0.35">
      <c r="A2" s="454" t="s">
        <v>395</v>
      </c>
      <c r="B2" s="421" t="s">
        <v>397</v>
      </c>
      <c r="C2" s="421" t="s">
        <v>398</v>
      </c>
      <c r="D2" s="421" t="s">
        <v>413</v>
      </c>
      <c r="E2" s="424" t="s">
        <v>400</v>
      </c>
      <c r="F2" s="40"/>
    </row>
    <row r="3" spans="1:14" ht="15.5" customHeight="1" x14ac:dyDescent="0.25">
      <c r="A3" s="455" t="s">
        <v>396</v>
      </c>
      <c r="B3" s="445">
        <v>11</v>
      </c>
      <c r="C3" s="420" t="s">
        <v>384</v>
      </c>
      <c r="D3" s="437">
        <f>+B3/19</f>
        <v>0.57894736842105265</v>
      </c>
      <c r="E3" s="425"/>
    </row>
    <row r="4" spans="1:14" ht="16.5" customHeight="1" x14ac:dyDescent="0.25">
      <c r="A4" s="456" t="s">
        <v>396</v>
      </c>
      <c r="B4" s="446">
        <v>5</v>
      </c>
      <c r="C4" s="299" t="s">
        <v>385</v>
      </c>
      <c r="D4" s="438">
        <f>+B4/19</f>
        <v>0.26315789473684209</v>
      </c>
      <c r="E4" s="426">
        <v>0.19</v>
      </c>
    </row>
    <row r="5" spans="1:14" ht="14.5" customHeight="1" x14ac:dyDescent="0.25">
      <c r="A5" s="456" t="s">
        <v>396</v>
      </c>
      <c r="B5" s="446">
        <v>1</v>
      </c>
      <c r="C5" s="299" t="s">
        <v>386</v>
      </c>
      <c r="D5" s="438">
        <f>+B5/19</f>
        <v>5.2631578947368418E-2</v>
      </c>
      <c r="E5" s="426"/>
    </row>
    <row r="6" spans="1:14" ht="14.5" customHeight="1" x14ac:dyDescent="0.25">
      <c r="A6" s="456" t="s">
        <v>396</v>
      </c>
      <c r="B6" s="446">
        <v>2</v>
      </c>
      <c r="C6" s="299" t="s">
        <v>387</v>
      </c>
      <c r="D6" s="438">
        <f>+B6/19</f>
        <v>0.10526315789473684</v>
      </c>
      <c r="E6" s="427"/>
      <c r="J6" s="40"/>
      <c r="M6" s="397"/>
      <c r="N6" s="396"/>
    </row>
    <row r="7" spans="1:14" ht="15.5" customHeight="1" x14ac:dyDescent="0.25">
      <c r="A7" s="457" t="s">
        <v>401</v>
      </c>
      <c r="B7" s="447">
        <v>5</v>
      </c>
      <c r="C7" s="413" t="s">
        <v>384</v>
      </c>
      <c r="D7" s="439">
        <v>0.12</v>
      </c>
      <c r="E7" s="428"/>
      <c r="J7" s="40"/>
      <c r="N7" s="396"/>
    </row>
    <row r="8" spans="1:14" ht="15.5" customHeight="1" x14ac:dyDescent="0.25">
      <c r="A8" s="457" t="s">
        <v>401</v>
      </c>
      <c r="B8" s="448">
        <v>10</v>
      </c>
      <c r="C8" s="413" t="s">
        <v>385</v>
      </c>
      <c r="D8" s="439">
        <f>+B8/39</f>
        <v>0.25641025641025639</v>
      </c>
      <c r="E8" s="436"/>
      <c r="J8" s="40"/>
      <c r="N8" s="396"/>
    </row>
    <row r="9" spans="1:14" ht="14.5" customHeight="1" x14ac:dyDescent="0.25">
      <c r="A9" s="457" t="s">
        <v>401</v>
      </c>
      <c r="B9" s="448">
        <v>19</v>
      </c>
      <c r="C9" s="413" t="s">
        <v>386</v>
      </c>
      <c r="D9" s="439">
        <f>+B9/39</f>
        <v>0.48717948717948717</v>
      </c>
      <c r="E9" s="428">
        <v>0.39</v>
      </c>
      <c r="J9" s="40"/>
      <c r="N9" s="396"/>
    </row>
    <row r="10" spans="1:14" ht="14.5" customHeight="1" x14ac:dyDescent="0.25">
      <c r="A10" s="457" t="s">
        <v>401</v>
      </c>
      <c r="B10" s="448">
        <v>4</v>
      </c>
      <c r="C10" s="413" t="s">
        <v>387</v>
      </c>
      <c r="D10" s="439">
        <f>+B10/39</f>
        <v>0.10256410256410256</v>
      </c>
      <c r="E10" s="428"/>
    </row>
    <row r="11" spans="1:14" ht="13" customHeight="1" x14ac:dyDescent="0.25">
      <c r="A11" s="457" t="s">
        <v>401</v>
      </c>
      <c r="B11" s="448">
        <v>1</v>
      </c>
      <c r="C11" s="413" t="s">
        <v>388</v>
      </c>
      <c r="D11" s="439">
        <f>+B11/39</f>
        <v>2.564102564102564E-2</v>
      </c>
      <c r="E11" s="429"/>
    </row>
    <row r="12" spans="1:14" ht="14.5" customHeight="1" x14ac:dyDescent="0.25">
      <c r="A12" s="458" t="s">
        <v>402</v>
      </c>
      <c r="B12" s="449">
        <v>8</v>
      </c>
      <c r="C12" s="414" t="s">
        <v>385</v>
      </c>
      <c r="D12" s="440">
        <v>1</v>
      </c>
      <c r="E12" s="430">
        <f t="shared" ref="E12:E16" si="0">+B12/101</f>
        <v>7.9207920792079209E-2</v>
      </c>
      <c r="M12" s="397"/>
    </row>
    <row r="13" spans="1:14" ht="16" customHeight="1" x14ac:dyDescent="0.25">
      <c r="A13" s="459" t="s">
        <v>403</v>
      </c>
      <c r="B13" s="450">
        <v>4</v>
      </c>
      <c r="C13" s="415" t="s">
        <v>384</v>
      </c>
      <c r="D13" s="441">
        <v>0.12</v>
      </c>
      <c r="E13" s="435"/>
      <c r="I13" s="40"/>
      <c r="K13" s="397"/>
      <c r="L13" s="396"/>
    </row>
    <row r="14" spans="1:14" ht="14.5" customHeight="1" x14ac:dyDescent="0.25">
      <c r="A14" s="459" t="s">
        <v>403</v>
      </c>
      <c r="B14" s="451">
        <v>12</v>
      </c>
      <c r="C14" s="415" t="s">
        <v>385</v>
      </c>
      <c r="D14" s="441">
        <v>0.35</v>
      </c>
      <c r="E14" s="431">
        <v>0.33</v>
      </c>
      <c r="I14" s="40"/>
      <c r="L14" s="396"/>
    </row>
    <row r="15" spans="1:14" ht="14" customHeight="1" x14ac:dyDescent="0.25">
      <c r="A15" s="459" t="s">
        <v>403</v>
      </c>
      <c r="B15" s="451">
        <v>18</v>
      </c>
      <c r="C15" s="415" t="s">
        <v>386</v>
      </c>
      <c r="D15" s="441">
        <v>0.53</v>
      </c>
      <c r="E15" s="423"/>
      <c r="I15" s="40"/>
      <c r="L15" s="396"/>
    </row>
    <row r="16" spans="1:14" ht="15" customHeight="1" x14ac:dyDescent="0.25">
      <c r="A16" s="460" t="s">
        <v>404</v>
      </c>
      <c r="B16" s="452">
        <v>1</v>
      </c>
      <c r="C16" s="416" t="s">
        <v>385</v>
      </c>
      <c r="D16" s="442">
        <v>1</v>
      </c>
      <c r="E16" s="432">
        <f t="shared" si="0"/>
        <v>9.9009900990099011E-3</v>
      </c>
      <c r="I16" s="40"/>
      <c r="L16" s="396"/>
    </row>
    <row r="17" spans="1:12" ht="14.5" customHeight="1" x14ac:dyDescent="0.25">
      <c r="A17" s="461"/>
      <c r="B17" s="87"/>
      <c r="C17" s="1"/>
      <c r="D17" s="443"/>
      <c r="E17" s="433"/>
      <c r="I17" s="40"/>
      <c r="L17" s="396"/>
    </row>
    <row r="18" spans="1:12" ht="16" customHeight="1" thickBot="1" x14ac:dyDescent="0.3">
      <c r="A18" s="462" t="s">
        <v>405</v>
      </c>
      <c r="B18" s="453">
        <v>2</v>
      </c>
      <c r="C18" s="419" t="s">
        <v>385</v>
      </c>
      <c r="D18" s="444"/>
      <c r="E18" s="434"/>
      <c r="I18" s="40"/>
      <c r="L18" s="396"/>
    </row>
    <row r="19" spans="1:12" x14ac:dyDescent="0.25">
      <c r="C19" s="397"/>
      <c r="D19" s="422"/>
      <c r="I19" s="40"/>
      <c r="K19" s="397"/>
      <c r="L19" s="39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selection activeCell="L4" sqref="L4"/>
    </sheetView>
  </sheetViews>
  <sheetFormatPr defaultRowHeight="12.5" x14ac:dyDescent="0.25"/>
  <cols>
    <col min="1" max="1" width="18.54296875" customWidth="1"/>
    <col min="2" max="2" width="7.81640625" style="96" hidden="1" customWidth="1"/>
    <col min="3" max="3" width="8.7265625" style="96" hidden="1" customWidth="1"/>
    <col min="4" max="4" width="7.54296875" style="96" customWidth="1"/>
    <col min="5" max="5" width="8.7265625" style="96"/>
    <col min="6" max="6" width="10.453125" style="96" customWidth="1"/>
    <col min="7" max="7" width="7.6328125" style="96" customWidth="1"/>
    <col min="8" max="8" width="9.1796875" style="96" customWidth="1"/>
    <col min="9" max="9" width="8.7265625" style="422"/>
    <col min="10" max="10" width="8.7265625" style="96"/>
    <col min="11" max="11" width="6" style="96" customWidth="1"/>
  </cols>
  <sheetData>
    <row r="1" spans="1:19" ht="14.5" x14ac:dyDescent="0.25">
      <c r="A1" s="40" t="s">
        <v>406</v>
      </c>
      <c r="L1" s="467"/>
    </row>
    <row r="2" spans="1:19" ht="25" customHeight="1" x14ac:dyDescent="0.25">
      <c r="A2" s="410" t="s">
        <v>395</v>
      </c>
      <c r="B2" s="464" t="s">
        <v>408</v>
      </c>
      <c r="C2" s="177" t="s">
        <v>409</v>
      </c>
      <c r="D2" s="464" t="s">
        <v>407</v>
      </c>
      <c r="E2" s="464" t="s">
        <v>359</v>
      </c>
      <c r="F2" s="465" t="s">
        <v>399</v>
      </c>
      <c r="G2" s="466" t="s">
        <v>400</v>
      </c>
      <c r="H2" s="464" t="s">
        <v>358</v>
      </c>
      <c r="I2" s="466" t="s">
        <v>399</v>
      </c>
      <c r="J2" s="466" t="s">
        <v>400</v>
      </c>
      <c r="K2" s="464" t="s">
        <v>383</v>
      </c>
      <c r="L2" s="467"/>
      <c r="M2" s="412" t="s">
        <v>400</v>
      </c>
    </row>
    <row r="3" spans="1:19" ht="14.5" x14ac:dyDescent="0.25">
      <c r="A3" s="40" t="s">
        <v>396</v>
      </c>
      <c r="B3" s="96">
        <v>4</v>
      </c>
      <c r="C3" s="96">
        <v>200000</v>
      </c>
      <c r="D3" s="96">
        <v>19</v>
      </c>
      <c r="E3" s="96">
        <v>5</v>
      </c>
      <c r="F3" s="422">
        <f>+E3/D3</f>
        <v>0.26315789473684209</v>
      </c>
      <c r="G3" s="422"/>
      <c r="H3" s="96">
        <v>1</v>
      </c>
      <c r="I3" s="422">
        <f>+H3/D3</f>
        <v>5.2631578947368418E-2</v>
      </c>
      <c r="J3" s="422"/>
      <c r="K3" s="96">
        <v>1</v>
      </c>
      <c r="L3" s="467"/>
    </row>
    <row r="4" spans="1:19" x14ac:dyDescent="0.25">
      <c r="A4" s="40" t="s">
        <v>401</v>
      </c>
      <c r="B4" s="96">
        <v>7</v>
      </c>
      <c r="C4" s="96">
        <v>250000</v>
      </c>
      <c r="D4" s="96">
        <v>39</v>
      </c>
      <c r="E4" s="96">
        <v>20</v>
      </c>
      <c r="F4" s="422">
        <f>+E4/D4</f>
        <v>0.51282051282051277</v>
      </c>
      <c r="G4" s="422"/>
      <c r="H4" s="96">
        <v>2</v>
      </c>
      <c r="I4" s="422">
        <f>+H4/E4</f>
        <v>0.1</v>
      </c>
      <c r="J4" s="422"/>
      <c r="K4" s="96">
        <v>7</v>
      </c>
      <c r="L4" s="396">
        <f>+K4/K8</f>
        <v>0.63636363636363635</v>
      </c>
    </row>
    <row r="5" spans="1:19" x14ac:dyDescent="0.25">
      <c r="A5" s="40" t="s">
        <v>402</v>
      </c>
      <c r="B5" s="96">
        <v>8</v>
      </c>
      <c r="C5" s="96">
        <v>240000</v>
      </c>
      <c r="D5" s="96">
        <v>8</v>
      </c>
      <c r="E5" s="96">
        <v>1</v>
      </c>
      <c r="F5" s="422">
        <f>+E5/D5</f>
        <v>0.125</v>
      </c>
      <c r="G5" s="422"/>
      <c r="H5" s="96">
        <v>0</v>
      </c>
      <c r="I5" s="422">
        <f>+H5/D5</f>
        <v>0</v>
      </c>
      <c r="J5" s="422"/>
      <c r="K5" s="96">
        <v>0</v>
      </c>
      <c r="L5" s="396">
        <f>+K5/K8</f>
        <v>0</v>
      </c>
    </row>
    <row r="6" spans="1:19" x14ac:dyDescent="0.25">
      <c r="A6" s="40" t="s">
        <v>403</v>
      </c>
      <c r="B6" s="96">
        <v>14</v>
      </c>
      <c r="C6" s="96">
        <v>600000</v>
      </c>
      <c r="D6" s="96">
        <v>34</v>
      </c>
      <c r="E6" s="96">
        <v>10</v>
      </c>
      <c r="F6" s="422">
        <f>+E6/D6</f>
        <v>0.29411764705882354</v>
      </c>
      <c r="G6" s="422"/>
      <c r="H6" s="96">
        <v>12</v>
      </c>
      <c r="I6" s="422">
        <f>+H6/D6</f>
        <v>0.35294117647058826</v>
      </c>
      <c r="J6" s="422"/>
      <c r="K6" s="96">
        <v>3</v>
      </c>
      <c r="L6" s="396">
        <f>+K6/K8</f>
        <v>0.27272727272727271</v>
      </c>
    </row>
    <row r="7" spans="1:19" x14ac:dyDescent="0.25">
      <c r="A7" s="40" t="s">
        <v>404</v>
      </c>
      <c r="B7" s="96">
        <v>12</v>
      </c>
      <c r="C7" s="96">
        <v>400000</v>
      </c>
      <c r="D7" s="96">
        <v>1</v>
      </c>
      <c r="E7" s="96">
        <v>0</v>
      </c>
      <c r="F7" s="422">
        <f>+E7/D7</f>
        <v>0</v>
      </c>
      <c r="G7" s="422"/>
      <c r="H7" s="96">
        <v>0</v>
      </c>
      <c r="I7" s="422">
        <f t="shared" ref="I7" si="0">+H7/B7</f>
        <v>0</v>
      </c>
      <c r="J7" s="422"/>
      <c r="K7" s="96">
        <v>0</v>
      </c>
      <c r="L7" s="396">
        <f>+K7/K8</f>
        <v>0</v>
      </c>
    </row>
    <row r="8" spans="1:19" x14ac:dyDescent="0.25">
      <c r="D8" s="96">
        <f ca="1">SUM(D3:D8)</f>
        <v>101</v>
      </c>
      <c r="E8" s="96">
        <f>SUM(E3:E7)</f>
        <v>36</v>
      </c>
      <c r="F8" s="422"/>
      <c r="G8" s="422">
        <f ca="1">+E8/D8</f>
        <v>0.35643564356435642</v>
      </c>
      <c r="H8" s="96">
        <f>SUM(H3:H7)</f>
        <v>15</v>
      </c>
      <c r="J8" s="422">
        <f ca="1">+H8/D8</f>
        <v>0.14851485148514851</v>
      </c>
      <c r="K8" s="96">
        <f>SUM(K3:K7)</f>
        <v>11</v>
      </c>
      <c r="M8" s="396">
        <f ca="1">+K8/D8</f>
        <v>0.10891089108910891</v>
      </c>
    </row>
    <row r="11" spans="1:19" x14ac:dyDescent="0.25">
      <c r="S11" s="396"/>
    </row>
    <row r="12" spans="1:19" x14ac:dyDescent="0.25">
      <c r="S12" s="396"/>
    </row>
    <row r="13" spans="1:19" x14ac:dyDescent="0.25">
      <c r="S13" s="396"/>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E24" sqref="E24"/>
    </sheetView>
  </sheetViews>
  <sheetFormatPr defaultRowHeight="12.5" x14ac:dyDescent="0.25"/>
  <cols>
    <col min="1" max="1" width="12.90625" customWidth="1"/>
    <col min="4" max="4" width="9.7265625" customWidth="1"/>
    <col min="5" max="5" width="8.7265625" style="396"/>
    <col min="8" max="8" width="6.26953125" customWidth="1"/>
  </cols>
  <sheetData>
    <row r="1" spans="1:8" ht="37.5" x14ac:dyDescent="0.25">
      <c r="D1" s="411" t="s">
        <v>413</v>
      </c>
      <c r="E1" s="463" t="s">
        <v>400</v>
      </c>
      <c r="F1" s="410" t="s">
        <v>414</v>
      </c>
      <c r="G1" s="410" t="s">
        <v>415</v>
      </c>
      <c r="H1" s="410" t="s">
        <v>416</v>
      </c>
    </row>
    <row r="2" spans="1:8" x14ac:dyDescent="0.25">
      <c r="A2" t="s">
        <v>410</v>
      </c>
      <c r="B2" t="s">
        <v>397</v>
      </c>
      <c r="C2" t="s">
        <v>398</v>
      </c>
      <c r="D2" s="396"/>
    </row>
    <row r="3" spans="1:8" x14ac:dyDescent="0.25">
      <c r="A3" t="s">
        <v>396</v>
      </c>
      <c r="B3">
        <v>11</v>
      </c>
      <c r="C3" t="s">
        <v>384</v>
      </c>
      <c r="D3" s="396">
        <v>0.57999999999999996</v>
      </c>
    </row>
    <row r="4" spans="1:8" x14ac:dyDescent="0.25">
      <c r="A4" t="s">
        <v>396</v>
      </c>
      <c r="B4">
        <v>5</v>
      </c>
      <c r="C4" t="s">
        <v>385</v>
      </c>
      <c r="D4" s="396">
        <v>0.26</v>
      </c>
    </row>
    <row r="5" spans="1:8" x14ac:dyDescent="0.25">
      <c r="A5" t="s">
        <v>396</v>
      </c>
      <c r="B5">
        <v>1</v>
      </c>
      <c r="C5" t="s">
        <v>386</v>
      </c>
      <c r="D5" s="396">
        <v>0.05</v>
      </c>
      <c r="E5" s="396">
        <v>0.11</v>
      </c>
      <c r="F5">
        <v>5</v>
      </c>
      <c r="G5">
        <v>1</v>
      </c>
      <c r="H5">
        <v>1</v>
      </c>
    </row>
    <row r="6" spans="1:8" x14ac:dyDescent="0.25">
      <c r="A6" t="s">
        <v>396</v>
      </c>
      <c r="B6">
        <v>2</v>
      </c>
      <c r="C6" t="s">
        <v>387</v>
      </c>
      <c r="D6" s="396">
        <v>0.11</v>
      </c>
    </row>
    <row r="7" spans="1:8" x14ac:dyDescent="0.25">
      <c r="A7" t="s">
        <v>396</v>
      </c>
      <c r="B7">
        <v>0</v>
      </c>
      <c r="C7" t="s">
        <v>388</v>
      </c>
      <c r="D7" s="396">
        <v>0</v>
      </c>
    </row>
    <row r="8" spans="1:8" x14ac:dyDescent="0.25">
      <c r="A8" s="40" t="s">
        <v>299</v>
      </c>
      <c r="B8">
        <v>5</v>
      </c>
      <c r="C8" t="s">
        <v>384</v>
      </c>
      <c r="D8" s="396">
        <v>0.13</v>
      </c>
    </row>
    <row r="9" spans="1:8" x14ac:dyDescent="0.25">
      <c r="A9" s="40" t="s">
        <v>299</v>
      </c>
      <c r="B9">
        <v>10</v>
      </c>
      <c r="C9" t="s">
        <v>385</v>
      </c>
      <c r="D9" s="396">
        <v>0.26</v>
      </c>
    </row>
    <row r="10" spans="1:8" x14ac:dyDescent="0.25">
      <c r="A10" s="40" t="s">
        <v>299</v>
      </c>
      <c r="B10">
        <v>19</v>
      </c>
      <c r="C10" t="s">
        <v>386</v>
      </c>
      <c r="D10" s="396">
        <v>0.49</v>
      </c>
      <c r="E10" s="396">
        <v>0.39</v>
      </c>
      <c r="F10">
        <v>20</v>
      </c>
      <c r="G10">
        <v>0.05</v>
      </c>
      <c r="H10">
        <v>7</v>
      </c>
    </row>
    <row r="11" spans="1:8" x14ac:dyDescent="0.25">
      <c r="A11" s="40" t="s">
        <v>299</v>
      </c>
      <c r="B11">
        <v>4</v>
      </c>
      <c r="C11" t="s">
        <v>387</v>
      </c>
      <c r="D11" s="396">
        <v>0.1</v>
      </c>
    </row>
    <row r="12" spans="1:8" x14ac:dyDescent="0.25">
      <c r="A12" s="40" t="s">
        <v>299</v>
      </c>
      <c r="B12">
        <v>1</v>
      </c>
      <c r="C12" t="s">
        <v>388</v>
      </c>
      <c r="D12" s="396">
        <v>0.03</v>
      </c>
    </row>
    <row r="13" spans="1:8" x14ac:dyDescent="0.25">
      <c r="A13" s="40" t="s">
        <v>417</v>
      </c>
      <c r="C13" t="s">
        <v>384</v>
      </c>
      <c r="D13" s="396">
        <v>0</v>
      </c>
    </row>
    <row r="14" spans="1:8" x14ac:dyDescent="0.25">
      <c r="A14" s="40" t="s">
        <v>417</v>
      </c>
      <c r="C14" t="s">
        <v>385</v>
      </c>
      <c r="D14" s="396">
        <v>1</v>
      </c>
      <c r="E14" s="396">
        <v>0.79</v>
      </c>
      <c r="F14">
        <f>1/8</f>
        <v>0.125</v>
      </c>
      <c r="G14">
        <v>0</v>
      </c>
    </row>
    <row r="15" spans="1:8" x14ac:dyDescent="0.25">
      <c r="A15" s="40" t="s">
        <v>417</v>
      </c>
      <c r="C15" t="s">
        <v>386</v>
      </c>
      <c r="D15" s="396">
        <v>0</v>
      </c>
    </row>
    <row r="16" spans="1:8" x14ac:dyDescent="0.25">
      <c r="A16" s="40" t="s">
        <v>417</v>
      </c>
      <c r="C16" t="s">
        <v>387</v>
      </c>
      <c r="D16" s="396">
        <v>0</v>
      </c>
    </row>
    <row r="17" spans="1:8" x14ac:dyDescent="0.25">
      <c r="A17" s="40" t="s">
        <v>417</v>
      </c>
      <c r="C17" t="s">
        <v>388</v>
      </c>
      <c r="D17" s="396">
        <v>0</v>
      </c>
    </row>
    <row r="18" spans="1:8" x14ac:dyDescent="0.25">
      <c r="A18" s="40" t="s">
        <v>334</v>
      </c>
      <c r="B18">
        <v>4</v>
      </c>
      <c r="C18" t="s">
        <v>384</v>
      </c>
      <c r="D18" s="396">
        <v>0.12</v>
      </c>
      <c r="E18" s="396">
        <v>0.34</v>
      </c>
      <c r="F18">
        <v>29</v>
      </c>
      <c r="G18">
        <v>35</v>
      </c>
      <c r="H18">
        <v>3</v>
      </c>
    </row>
    <row r="19" spans="1:8" x14ac:dyDescent="0.25">
      <c r="A19" s="40" t="s">
        <v>334</v>
      </c>
      <c r="B19">
        <v>12</v>
      </c>
      <c r="C19" t="s">
        <v>385</v>
      </c>
      <c r="D19" s="396">
        <v>0.35</v>
      </c>
    </row>
    <row r="20" spans="1:8" x14ac:dyDescent="0.25">
      <c r="A20" s="40" t="s">
        <v>334</v>
      </c>
      <c r="B20">
        <v>18</v>
      </c>
      <c r="C20" t="s">
        <v>386</v>
      </c>
      <c r="D20" s="396">
        <v>0.53</v>
      </c>
    </row>
    <row r="21" spans="1:8" x14ac:dyDescent="0.25">
      <c r="A21" s="40" t="s">
        <v>334</v>
      </c>
      <c r="B21">
        <v>0</v>
      </c>
      <c r="C21" t="s">
        <v>387</v>
      </c>
      <c r="D21" s="396">
        <v>0</v>
      </c>
    </row>
    <row r="22" spans="1:8" x14ac:dyDescent="0.25">
      <c r="A22" s="40" t="s">
        <v>334</v>
      </c>
      <c r="B22">
        <v>0</v>
      </c>
      <c r="C22" t="s">
        <v>388</v>
      </c>
      <c r="D22" s="396">
        <v>0</v>
      </c>
    </row>
    <row r="23" spans="1:8" x14ac:dyDescent="0.25">
      <c r="A23" s="40" t="s">
        <v>418</v>
      </c>
      <c r="B23">
        <v>1</v>
      </c>
      <c r="C23" s="40" t="s">
        <v>385</v>
      </c>
      <c r="D23" s="396">
        <v>1</v>
      </c>
      <c r="E23" s="396">
        <v>8.9999999999999993E-3</v>
      </c>
      <c r="F23">
        <v>0</v>
      </c>
      <c r="G23">
        <v>0</v>
      </c>
      <c r="H23">
        <v>0</v>
      </c>
    </row>
    <row r="24" spans="1:8" x14ac:dyDescent="0.25">
      <c r="A24" s="40"/>
      <c r="C24" s="40"/>
      <c r="D24" s="396"/>
    </row>
    <row r="25" spans="1:8" x14ac:dyDescent="0.25">
      <c r="A25" s="40" t="s">
        <v>419</v>
      </c>
      <c r="C25" s="40" t="s">
        <v>385</v>
      </c>
      <c r="D25" s="396">
        <v>1</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70" zoomScaleNormal="70" workbookViewId="0">
      <pane ySplit="4" topLeftCell="A26" activePane="bottomLeft" state="frozen"/>
      <selection pane="bottomLeft" activeCell="X34" sqref="X34"/>
    </sheetView>
  </sheetViews>
  <sheetFormatPr defaultColWidth="8.81640625" defaultRowHeight="12.5" x14ac:dyDescent="0.25"/>
  <cols>
    <col min="1" max="1" width="9.81640625" style="96" customWidth="1"/>
    <col min="2" max="3" width="10.453125" customWidth="1"/>
    <col min="4" max="4" width="21.453125" customWidth="1"/>
    <col min="5" max="5" width="12" style="96" hidden="1" customWidth="1"/>
    <col min="6" max="6" width="11.1796875" customWidth="1"/>
    <col min="7" max="7" width="11.453125" customWidth="1"/>
    <col min="8" max="10" width="10.453125" style="96" customWidth="1"/>
    <col min="11" max="11" width="11.81640625" customWidth="1"/>
    <col min="12" max="13" width="11.453125" style="96" customWidth="1"/>
    <col min="14" max="14" width="12.1796875" style="96" customWidth="1"/>
    <col min="15" max="15" width="12" style="96" customWidth="1"/>
    <col min="16" max="16" width="8.81640625" customWidth="1"/>
    <col min="17" max="17" width="7.81640625" style="96" customWidth="1"/>
    <col min="18" max="18" width="9.54296875" style="96" customWidth="1"/>
    <col min="19" max="19" width="9.81640625" style="96" customWidth="1"/>
    <col min="20" max="20" width="11.453125" style="96" customWidth="1"/>
    <col min="21" max="21" width="12.08984375" customWidth="1"/>
    <col min="22" max="22" width="12" style="242" customWidth="1"/>
    <col min="23" max="24" width="8.81640625" style="96"/>
    <col min="27" max="27" width="8.81640625" style="96"/>
    <col min="28" max="33" width="0" hidden="1" customWidth="1"/>
  </cols>
  <sheetData>
    <row r="1" spans="1:30" x14ac:dyDescent="0.25">
      <c r="B1" s="560"/>
      <c r="C1" s="561"/>
      <c r="D1" s="561"/>
      <c r="E1" s="561"/>
      <c r="F1" s="561"/>
      <c r="G1" s="561"/>
      <c r="H1" s="561"/>
      <c r="I1" s="561"/>
      <c r="J1" s="561"/>
      <c r="K1" s="561"/>
      <c r="L1" s="561"/>
      <c r="M1" s="561"/>
      <c r="N1" s="561"/>
      <c r="O1" s="561"/>
      <c r="P1" s="561"/>
      <c r="Q1" s="561"/>
      <c r="R1" s="561"/>
      <c r="S1" s="561"/>
    </row>
    <row r="2" spans="1:30" ht="18" x14ac:dyDescent="0.4">
      <c r="B2" s="556" t="s">
        <v>28</v>
      </c>
      <c r="C2" s="557"/>
      <c r="D2" s="557"/>
      <c r="E2" s="557"/>
      <c r="F2" s="557"/>
      <c r="G2" s="557"/>
      <c r="H2" s="557"/>
      <c r="I2" s="557"/>
      <c r="J2" s="557"/>
      <c r="K2" s="557"/>
      <c r="L2" s="557"/>
      <c r="M2" s="557"/>
      <c r="N2" s="557"/>
      <c r="O2" s="557"/>
      <c r="P2" s="557"/>
      <c r="Q2" s="557"/>
      <c r="R2" s="557"/>
      <c r="S2" s="557"/>
    </row>
    <row r="3" spans="1:30" ht="18" x14ac:dyDescent="0.4">
      <c r="B3" s="558" t="s">
        <v>85</v>
      </c>
      <c r="C3" s="559"/>
      <c r="D3" s="559"/>
      <c r="E3" s="559"/>
      <c r="F3" s="559"/>
      <c r="G3" s="559"/>
      <c r="H3" s="559"/>
      <c r="I3" s="559"/>
      <c r="J3" s="559"/>
      <c r="K3" s="559"/>
      <c r="L3" s="559"/>
      <c r="M3" s="559"/>
      <c r="N3" s="559"/>
      <c r="O3" s="559"/>
      <c r="P3" s="559"/>
      <c r="Q3" s="559"/>
      <c r="R3" s="559"/>
      <c r="S3" s="559"/>
    </row>
    <row r="4" spans="1:30" s="27" customFormat="1" ht="66.650000000000006" customHeight="1" x14ac:dyDescent="0.2">
      <c r="A4" s="50" t="s">
        <v>6</v>
      </c>
      <c r="B4" s="25" t="s">
        <v>41</v>
      </c>
      <c r="C4" s="25" t="s">
        <v>43</v>
      </c>
      <c r="D4" s="25" t="s">
        <v>17</v>
      </c>
      <c r="E4" s="25" t="s">
        <v>18</v>
      </c>
      <c r="F4" s="25" t="s">
        <v>24</v>
      </c>
      <c r="G4" s="25" t="s">
        <v>19</v>
      </c>
      <c r="H4" s="25" t="s">
        <v>30</v>
      </c>
      <c r="I4" s="25" t="s">
        <v>20</v>
      </c>
      <c r="J4" s="25" t="s">
        <v>393</v>
      </c>
      <c r="K4" s="26" t="s">
        <v>394</v>
      </c>
      <c r="L4" s="25" t="s">
        <v>29</v>
      </c>
      <c r="M4" s="25" t="s">
        <v>31</v>
      </c>
      <c r="N4" s="25" t="s">
        <v>32</v>
      </c>
      <c r="O4" s="25" t="s">
        <v>33</v>
      </c>
      <c r="P4" s="25" t="s">
        <v>89</v>
      </c>
      <c r="Q4" s="25" t="s">
        <v>21</v>
      </c>
      <c r="R4" s="55" t="s">
        <v>27</v>
      </c>
      <c r="S4" s="25" t="s">
        <v>91</v>
      </c>
      <c r="T4" s="50" t="s">
        <v>22</v>
      </c>
      <c r="U4" s="50" t="s">
        <v>23</v>
      </c>
      <c r="V4" s="243" t="s">
        <v>88</v>
      </c>
      <c r="W4" s="301" t="s">
        <v>355</v>
      </c>
      <c r="X4" s="301" t="s">
        <v>359</v>
      </c>
      <c r="Y4" s="298" t="s">
        <v>356</v>
      </c>
      <c r="Z4" s="298" t="s">
        <v>358</v>
      </c>
      <c r="AA4" s="408" t="s">
        <v>365</v>
      </c>
      <c r="AC4" s="29"/>
      <c r="AD4" s="29"/>
    </row>
    <row r="5" spans="1:30" s="27" customFormat="1" ht="16.5" customHeight="1" x14ac:dyDescent="0.2">
      <c r="A5" s="101" t="s">
        <v>130</v>
      </c>
      <c r="B5" s="102"/>
      <c r="C5" s="102"/>
      <c r="D5" s="101"/>
      <c r="E5" s="101"/>
      <c r="F5" s="101"/>
      <c r="G5" s="101"/>
      <c r="H5" s="101"/>
      <c r="I5" s="101"/>
      <c r="J5" s="101"/>
      <c r="K5" s="103"/>
      <c r="L5" s="101"/>
      <c r="M5" s="101"/>
      <c r="N5" s="101"/>
      <c r="O5" s="101"/>
      <c r="P5" s="101"/>
      <c r="Q5" s="101"/>
      <c r="R5" s="104"/>
      <c r="S5" s="101"/>
      <c r="T5" s="101"/>
      <c r="U5" s="101"/>
      <c r="V5" s="244"/>
      <c r="W5" s="308"/>
      <c r="X5" s="308"/>
      <c r="Y5" s="296"/>
      <c r="Z5" s="296"/>
      <c r="AA5" s="298"/>
      <c r="AB5" s="29"/>
      <c r="AC5" s="29"/>
      <c r="AD5" s="29"/>
    </row>
    <row r="6" spans="1:30" x14ac:dyDescent="0.25">
      <c r="A6" s="113">
        <v>2009</v>
      </c>
      <c r="B6" s="12" t="s">
        <v>117</v>
      </c>
      <c r="C6" s="386" t="s">
        <v>366</v>
      </c>
      <c r="D6" s="99" t="s">
        <v>120</v>
      </c>
      <c r="E6" s="67">
        <v>14</v>
      </c>
      <c r="F6" s="7">
        <v>40133</v>
      </c>
      <c r="G6" s="1">
        <v>205347</v>
      </c>
      <c r="H6" s="351" t="s">
        <v>119</v>
      </c>
      <c r="I6" s="83" t="s">
        <v>119</v>
      </c>
      <c r="J6" s="67">
        <v>4</v>
      </c>
      <c r="K6" s="1"/>
      <c r="L6" s="83" t="s">
        <v>119</v>
      </c>
      <c r="M6" s="83" t="s">
        <v>119</v>
      </c>
      <c r="N6" s="83" t="s">
        <v>118</v>
      </c>
      <c r="O6" s="67">
        <v>12</v>
      </c>
      <c r="P6" s="351">
        <v>20</v>
      </c>
      <c r="Q6" s="83" t="s">
        <v>107</v>
      </c>
      <c r="R6" s="67">
        <v>45</v>
      </c>
      <c r="S6" s="83" t="s">
        <v>118</v>
      </c>
      <c r="T6" s="113">
        <v>2018</v>
      </c>
      <c r="U6" s="77">
        <v>250000</v>
      </c>
      <c r="V6" s="246">
        <v>60000</v>
      </c>
      <c r="W6" s="302">
        <v>4</v>
      </c>
      <c r="X6" s="302">
        <f t="shared" ref="X6:X13" si="0">+(2018-A6)-W6</f>
        <v>5</v>
      </c>
      <c r="Y6" s="300">
        <v>200000</v>
      </c>
      <c r="Z6" s="300">
        <f>+Y6-Table8[[#This Row],[Column5]]</f>
        <v>-5347</v>
      </c>
      <c r="AA6" s="309" t="s">
        <v>118</v>
      </c>
    </row>
    <row r="7" spans="1:30" x14ac:dyDescent="0.25">
      <c r="A7" s="113">
        <v>2011</v>
      </c>
      <c r="B7" s="12" t="s">
        <v>117</v>
      </c>
      <c r="C7" s="386" t="s">
        <v>366</v>
      </c>
      <c r="D7" s="98" t="s">
        <v>121</v>
      </c>
      <c r="E7" s="67">
        <v>26</v>
      </c>
      <c r="F7" s="7">
        <v>40582</v>
      </c>
      <c r="G7" s="1">
        <v>75682</v>
      </c>
      <c r="H7" s="351" t="s">
        <v>119</v>
      </c>
      <c r="I7" s="83" t="s">
        <v>119</v>
      </c>
      <c r="J7" s="67">
        <v>4</v>
      </c>
      <c r="K7" s="1"/>
      <c r="L7" s="83" t="s">
        <v>119</v>
      </c>
      <c r="M7" s="83" t="s">
        <v>119</v>
      </c>
      <c r="N7" s="83" t="s">
        <v>118</v>
      </c>
      <c r="O7" s="67">
        <v>12</v>
      </c>
      <c r="P7" s="351">
        <v>20</v>
      </c>
      <c r="Q7" s="83" t="s">
        <v>107</v>
      </c>
      <c r="R7" s="67">
        <v>72</v>
      </c>
      <c r="S7" s="83" t="s">
        <v>118</v>
      </c>
      <c r="T7" s="113">
        <v>2020</v>
      </c>
      <c r="U7" s="77">
        <v>250000</v>
      </c>
      <c r="V7" s="246">
        <v>60000</v>
      </c>
      <c r="W7" s="302">
        <v>4</v>
      </c>
      <c r="X7" s="302">
        <f t="shared" si="0"/>
        <v>3</v>
      </c>
      <c r="Y7" s="300">
        <v>200000</v>
      </c>
      <c r="Z7" s="300">
        <f>+Y7-Table8[[#This Row],[Column5]]</f>
        <v>124318</v>
      </c>
      <c r="AA7" s="309"/>
    </row>
    <row r="8" spans="1:30" x14ac:dyDescent="0.25">
      <c r="A8" s="112">
        <v>2016</v>
      </c>
      <c r="B8" s="12" t="s">
        <v>122</v>
      </c>
      <c r="C8" s="386" t="s">
        <v>122</v>
      </c>
      <c r="D8" s="98" t="s">
        <v>123</v>
      </c>
      <c r="E8" s="67">
        <v>28</v>
      </c>
      <c r="F8" s="7">
        <v>42653</v>
      </c>
      <c r="G8" s="1">
        <v>30506</v>
      </c>
      <c r="H8" s="351" t="s">
        <v>119</v>
      </c>
      <c r="I8" s="83" t="s">
        <v>119</v>
      </c>
      <c r="J8" s="67">
        <v>4</v>
      </c>
      <c r="K8" s="1"/>
      <c r="L8" s="83" t="s">
        <v>119</v>
      </c>
      <c r="M8" s="83" t="s">
        <v>119</v>
      </c>
      <c r="N8" s="83" t="s">
        <v>119</v>
      </c>
      <c r="O8" s="67" t="s">
        <v>124</v>
      </c>
      <c r="P8" s="351">
        <v>17</v>
      </c>
      <c r="Q8" s="83" t="s">
        <v>107</v>
      </c>
      <c r="R8" s="67">
        <v>90</v>
      </c>
      <c r="S8" s="83" t="s">
        <v>119</v>
      </c>
      <c r="T8" s="112">
        <v>2023</v>
      </c>
      <c r="U8" s="111">
        <v>150000</v>
      </c>
      <c r="V8" s="245">
        <v>50000</v>
      </c>
      <c r="W8" s="302">
        <v>4</v>
      </c>
      <c r="X8" s="302">
        <f t="shared" si="0"/>
        <v>-2</v>
      </c>
      <c r="Y8" s="300">
        <v>200000</v>
      </c>
      <c r="Z8" s="300">
        <f>+Y8-Table8[[#This Row],[Column5]]</f>
        <v>169494</v>
      </c>
      <c r="AA8" s="302"/>
    </row>
    <row r="9" spans="1:30" x14ac:dyDescent="0.25">
      <c r="A9" s="113">
        <v>2016</v>
      </c>
      <c r="B9" s="12" t="s">
        <v>122</v>
      </c>
      <c r="C9" s="386" t="s">
        <v>122</v>
      </c>
      <c r="D9" s="98" t="s">
        <v>125</v>
      </c>
      <c r="E9" s="67">
        <v>29</v>
      </c>
      <c r="F9" s="7">
        <v>42653</v>
      </c>
      <c r="G9" s="1">
        <v>35951</v>
      </c>
      <c r="H9" s="351" t="s">
        <v>119</v>
      </c>
      <c r="I9" s="83" t="s">
        <v>119</v>
      </c>
      <c r="J9" s="67">
        <v>4</v>
      </c>
      <c r="K9" s="1"/>
      <c r="L9" s="83" t="s">
        <v>119</v>
      </c>
      <c r="M9" s="83" t="s">
        <v>119</v>
      </c>
      <c r="N9" s="83" t="s">
        <v>119</v>
      </c>
      <c r="O9" s="67" t="s">
        <v>124</v>
      </c>
      <c r="P9" s="351">
        <v>17</v>
      </c>
      <c r="Q9" s="83" t="s">
        <v>107</v>
      </c>
      <c r="R9" s="67">
        <v>90</v>
      </c>
      <c r="S9" s="83" t="s">
        <v>119</v>
      </c>
      <c r="T9" s="113">
        <v>2023</v>
      </c>
      <c r="U9" s="77">
        <v>150000</v>
      </c>
      <c r="V9" s="246">
        <v>50000</v>
      </c>
      <c r="W9" s="302">
        <v>4</v>
      </c>
      <c r="X9" s="302">
        <f t="shared" si="0"/>
        <v>-2</v>
      </c>
      <c r="Y9" s="300">
        <v>200000</v>
      </c>
      <c r="Z9" s="300">
        <f>+Y9-Table8[[#This Row],[Column5]]</f>
        <v>164049</v>
      </c>
      <c r="AA9" s="302"/>
    </row>
    <row r="10" spans="1:30" x14ac:dyDescent="0.25">
      <c r="A10" s="112">
        <v>2017</v>
      </c>
      <c r="B10" s="12" t="s">
        <v>117</v>
      </c>
      <c r="C10" s="386" t="s">
        <v>367</v>
      </c>
      <c r="D10" s="98" t="s">
        <v>126</v>
      </c>
      <c r="E10" s="67">
        <v>30</v>
      </c>
      <c r="F10" s="7">
        <v>43040</v>
      </c>
      <c r="G10" s="1">
        <v>21321</v>
      </c>
      <c r="H10" s="351" t="s">
        <v>119</v>
      </c>
      <c r="I10" s="83" t="s">
        <v>119</v>
      </c>
      <c r="J10" s="67">
        <v>4</v>
      </c>
      <c r="K10" s="1"/>
      <c r="L10" s="83" t="s">
        <v>119</v>
      </c>
      <c r="M10" s="83" t="s">
        <v>119</v>
      </c>
      <c r="N10" s="83" t="s">
        <v>119</v>
      </c>
      <c r="O10" s="67">
        <v>2</v>
      </c>
      <c r="P10" s="351">
        <v>19</v>
      </c>
      <c r="Q10" s="83" t="s">
        <v>107</v>
      </c>
      <c r="R10" s="67">
        <v>100</v>
      </c>
      <c r="S10" s="83" t="s">
        <v>119</v>
      </c>
      <c r="T10" s="112">
        <v>2024</v>
      </c>
      <c r="U10" s="111">
        <v>250000</v>
      </c>
      <c r="V10" s="245">
        <v>60000</v>
      </c>
      <c r="W10" s="302">
        <v>4</v>
      </c>
      <c r="X10" s="302">
        <f t="shared" si="0"/>
        <v>-3</v>
      </c>
      <c r="Y10" s="300">
        <v>200000</v>
      </c>
      <c r="Z10" s="300">
        <f>+Y10-Table8[[#This Row],[Column5]]</f>
        <v>178679</v>
      </c>
      <c r="AA10" s="302"/>
    </row>
    <row r="11" spans="1:30" ht="13" x14ac:dyDescent="0.3">
      <c r="A11" s="113">
        <v>2017</v>
      </c>
      <c r="B11" s="12" t="s">
        <v>117</v>
      </c>
      <c r="C11" s="386" t="s">
        <v>367</v>
      </c>
      <c r="D11" s="98" t="s">
        <v>127</v>
      </c>
      <c r="E11" s="67">
        <v>31</v>
      </c>
      <c r="F11" s="7">
        <v>43040</v>
      </c>
      <c r="G11" s="1">
        <v>19531</v>
      </c>
      <c r="H11" s="351" t="s">
        <v>119</v>
      </c>
      <c r="I11" s="83" t="s">
        <v>119</v>
      </c>
      <c r="J11" s="67">
        <v>4</v>
      </c>
      <c r="K11" s="1"/>
      <c r="L11" s="83" t="s">
        <v>119</v>
      </c>
      <c r="M11" s="83" t="s">
        <v>119</v>
      </c>
      <c r="N11" s="83" t="s">
        <v>119</v>
      </c>
      <c r="O11" s="67">
        <v>2</v>
      </c>
      <c r="P11" s="351">
        <v>19</v>
      </c>
      <c r="Q11" s="83" t="s">
        <v>107</v>
      </c>
      <c r="R11" s="67">
        <v>100</v>
      </c>
      <c r="S11" s="83" t="s">
        <v>119</v>
      </c>
      <c r="T11" s="113">
        <v>2024</v>
      </c>
      <c r="U11" s="77">
        <v>250000</v>
      </c>
      <c r="V11" s="246">
        <v>60000</v>
      </c>
      <c r="W11" s="302">
        <v>4</v>
      </c>
      <c r="X11" s="302">
        <f t="shared" si="0"/>
        <v>-3</v>
      </c>
      <c r="Y11" s="300">
        <v>200000</v>
      </c>
      <c r="Z11" s="300">
        <f>+Y11-Table8[[#This Row],[Column5]]</f>
        <v>180469</v>
      </c>
      <c r="AA11" s="307"/>
    </row>
    <row r="12" spans="1:30" x14ac:dyDescent="0.25">
      <c r="A12" s="112">
        <v>2017</v>
      </c>
      <c r="B12" s="12" t="s">
        <v>117</v>
      </c>
      <c r="C12" s="386" t="s">
        <v>367</v>
      </c>
      <c r="D12" s="98" t="s">
        <v>128</v>
      </c>
      <c r="E12" s="67">
        <v>32</v>
      </c>
      <c r="F12" s="7">
        <v>43101</v>
      </c>
      <c r="G12" s="1">
        <v>41</v>
      </c>
      <c r="H12" s="351" t="s">
        <v>119</v>
      </c>
      <c r="I12" s="83" t="s">
        <v>119</v>
      </c>
      <c r="J12" s="67">
        <v>4</v>
      </c>
      <c r="K12" s="1"/>
      <c r="L12" s="83" t="s">
        <v>119</v>
      </c>
      <c r="M12" s="83" t="s">
        <v>119</v>
      </c>
      <c r="N12" s="83" t="s">
        <v>119</v>
      </c>
      <c r="O12" s="67">
        <v>2</v>
      </c>
      <c r="P12" s="351">
        <v>19</v>
      </c>
      <c r="Q12" s="83" t="s">
        <v>107</v>
      </c>
      <c r="R12" s="67">
        <v>100</v>
      </c>
      <c r="S12" s="83" t="s">
        <v>119</v>
      </c>
      <c r="T12" s="112">
        <v>2025</v>
      </c>
      <c r="U12" s="111">
        <v>250000</v>
      </c>
      <c r="V12" s="245">
        <v>60000</v>
      </c>
      <c r="W12" s="302">
        <v>4</v>
      </c>
      <c r="X12" s="302">
        <f t="shared" si="0"/>
        <v>-3</v>
      </c>
      <c r="Y12" s="300">
        <v>200000</v>
      </c>
      <c r="Z12" s="300">
        <f>+Y12-Table8[[#This Row],[Column5]]</f>
        <v>199959</v>
      </c>
      <c r="AA12" s="302"/>
    </row>
    <row r="13" spans="1:30" x14ac:dyDescent="0.25">
      <c r="A13" s="113">
        <v>2017</v>
      </c>
      <c r="B13" s="12" t="s">
        <v>117</v>
      </c>
      <c r="C13" s="386" t="s">
        <v>367</v>
      </c>
      <c r="D13" s="98" t="s">
        <v>129</v>
      </c>
      <c r="E13" s="67">
        <v>33</v>
      </c>
      <c r="F13" s="7">
        <v>42005</v>
      </c>
      <c r="G13" s="1">
        <v>56</v>
      </c>
      <c r="H13" s="351" t="s">
        <v>119</v>
      </c>
      <c r="I13" s="83" t="s">
        <v>119</v>
      </c>
      <c r="J13" s="67">
        <v>4</v>
      </c>
      <c r="K13" s="1"/>
      <c r="L13" s="83" t="s">
        <v>119</v>
      </c>
      <c r="M13" s="83" t="s">
        <v>119</v>
      </c>
      <c r="N13" s="83" t="s">
        <v>119</v>
      </c>
      <c r="O13" s="67">
        <v>2</v>
      </c>
      <c r="P13" s="351">
        <v>19</v>
      </c>
      <c r="Q13" s="83" t="s">
        <v>107</v>
      </c>
      <c r="R13" s="67">
        <v>100</v>
      </c>
      <c r="S13" s="83" t="s">
        <v>119</v>
      </c>
      <c r="T13" s="113">
        <v>2025</v>
      </c>
      <c r="U13" s="77">
        <v>250000</v>
      </c>
      <c r="V13" s="246">
        <v>60000</v>
      </c>
      <c r="W13" s="302">
        <v>4</v>
      </c>
      <c r="X13" s="302">
        <f t="shared" si="0"/>
        <v>-3</v>
      </c>
      <c r="Y13" s="300">
        <v>200000</v>
      </c>
      <c r="Z13" s="300">
        <f>+Y13-Table8[[#This Row],[Column5]]</f>
        <v>199944</v>
      </c>
      <c r="AA13" s="302"/>
    </row>
    <row r="14" spans="1:30" ht="13" x14ac:dyDescent="0.3">
      <c r="A14" s="112"/>
      <c r="B14" s="12"/>
      <c r="C14" s="12"/>
      <c r="D14" s="97"/>
      <c r="E14" s="67"/>
      <c r="F14" s="1"/>
      <c r="G14" s="1"/>
      <c r="H14" s="67"/>
      <c r="I14" s="67"/>
      <c r="J14" s="67"/>
      <c r="K14" s="1"/>
      <c r="L14" s="67"/>
      <c r="M14" s="67"/>
      <c r="N14" s="67"/>
      <c r="O14" s="67"/>
      <c r="P14" s="67"/>
      <c r="Q14" s="67"/>
      <c r="R14" s="67"/>
      <c r="S14" s="67"/>
      <c r="T14" s="112"/>
      <c r="U14" s="111"/>
      <c r="V14" s="145" t="s">
        <v>357</v>
      </c>
      <c r="W14" s="302"/>
      <c r="X14" s="307">
        <v>2</v>
      </c>
      <c r="Y14" s="299"/>
      <c r="Z14" s="306">
        <v>1</v>
      </c>
      <c r="AA14" s="302"/>
    </row>
    <row r="15" spans="1:30" ht="13" x14ac:dyDescent="0.3">
      <c r="A15" s="387" t="s">
        <v>158</v>
      </c>
      <c r="B15" s="106"/>
      <c r="C15" s="106"/>
      <c r="D15" s="107"/>
      <c r="E15" s="109"/>
      <c r="F15" s="108"/>
      <c r="G15" s="108"/>
      <c r="H15" s="109"/>
      <c r="I15" s="109"/>
      <c r="J15" s="109"/>
      <c r="K15" s="108"/>
      <c r="L15" s="109"/>
      <c r="M15" s="109"/>
      <c r="N15" s="109"/>
      <c r="O15" s="109"/>
      <c r="P15" s="109"/>
      <c r="Q15" s="109"/>
      <c r="R15" s="109"/>
      <c r="S15" s="109"/>
      <c r="T15" s="110"/>
      <c r="U15" s="105"/>
      <c r="V15" s="247"/>
      <c r="W15" s="109"/>
      <c r="X15" s="109"/>
      <c r="Y15" s="108"/>
      <c r="Z15" s="108"/>
      <c r="AA15" s="302"/>
    </row>
    <row r="16" spans="1:30" ht="12.75" customHeight="1" x14ac:dyDescent="0.25">
      <c r="A16" s="112">
        <v>2013</v>
      </c>
      <c r="B16" s="81" t="s">
        <v>159</v>
      </c>
      <c r="C16" s="81" t="s">
        <v>160</v>
      </c>
      <c r="D16" s="114" t="s">
        <v>161</v>
      </c>
      <c r="E16" s="67">
        <v>7</v>
      </c>
      <c r="F16" s="82">
        <v>41873</v>
      </c>
      <c r="G16" s="83" t="s">
        <v>162</v>
      </c>
      <c r="H16" s="83" t="s">
        <v>108</v>
      </c>
      <c r="I16" s="83" t="s">
        <v>108</v>
      </c>
      <c r="J16" s="67">
        <v>8</v>
      </c>
      <c r="K16" s="69" t="s">
        <v>163</v>
      </c>
      <c r="L16" s="83" t="s">
        <v>108</v>
      </c>
      <c r="M16" s="83" t="s">
        <v>108</v>
      </c>
      <c r="N16" s="83" t="s">
        <v>103</v>
      </c>
      <c r="O16" s="67">
        <v>8</v>
      </c>
      <c r="P16" s="83" t="s">
        <v>164</v>
      </c>
      <c r="Q16" s="83" t="s">
        <v>107</v>
      </c>
      <c r="R16" s="83" t="s">
        <v>166</v>
      </c>
      <c r="S16" s="83" t="s">
        <v>118</v>
      </c>
      <c r="T16" s="112"/>
      <c r="U16" s="111"/>
      <c r="V16" s="245"/>
      <c r="W16" s="302">
        <v>4</v>
      </c>
      <c r="X16" s="302">
        <f>+(2018-A16)-W16</f>
        <v>1</v>
      </c>
      <c r="Y16" s="300">
        <v>200000</v>
      </c>
      <c r="Z16" s="309" t="s">
        <v>190</v>
      </c>
      <c r="AA16" s="302"/>
    </row>
    <row r="17" spans="1:29" x14ac:dyDescent="0.25">
      <c r="A17" s="113">
        <v>2014</v>
      </c>
      <c r="B17" s="81" t="s">
        <v>117</v>
      </c>
      <c r="C17" s="81" t="s">
        <v>112</v>
      </c>
      <c r="D17" s="114" t="s">
        <v>167</v>
      </c>
      <c r="E17" s="67">
        <v>8</v>
      </c>
      <c r="F17" s="82">
        <v>42057</v>
      </c>
      <c r="G17" s="68">
        <v>139230</v>
      </c>
      <c r="H17" s="83" t="s">
        <v>108</v>
      </c>
      <c r="I17" s="83" t="s">
        <v>108</v>
      </c>
      <c r="J17" s="67">
        <v>8</v>
      </c>
      <c r="K17" s="113" t="s">
        <v>163</v>
      </c>
      <c r="L17" s="83" t="s">
        <v>108</v>
      </c>
      <c r="M17" s="83" t="s">
        <v>108</v>
      </c>
      <c r="N17" s="83" t="s">
        <v>103</v>
      </c>
      <c r="O17" s="67">
        <v>10</v>
      </c>
      <c r="P17" s="83" t="s">
        <v>164</v>
      </c>
      <c r="Q17" s="83" t="s">
        <v>107</v>
      </c>
      <c r="R17" s="83" t="s">
        <v>168</v>
      </c>
      <c r="S17" s="83" t="s">
        <v>118</v>
      </c>
      <c r="T17" s="385" t="s">
        <v>163</v>
      </c>
      <c r="U17" s="385" t="s">
        <v>163</v>
      </c>
      <c r="V17" s="388" t="s">
        <v>163</v>
      </c>
      <c r="W17" s="302">
        <v>4</v>
      </c>
      <c r="X17" s="302">
        <f t="shared" ref="X17:X21" si="1">+(2018-A17)-W17</f>
        <v>0</v>
      </c>
      <c r="Y17" s="300">
        <v>200000</v>
      </c>
      <c r="Z17" s="300">
        <f>+Y17-Table8[[#This Row],[Column5]]</f>
        <v>60770</v>
      </c>
      <c r="AA17" s="309" t="s">
        <v>119</v>
      </c>
    </row>
    <row r="18" spans="1:29" x14ac:dyDescent="0.25">
      <c r="A18" s="112">
        <v>2015</v>
      </c>
      <c r="B18" s="81" t="s">
        <v>117</v>
      </c>
      <c r="C18" s="81" t="s">
        <v>169</v>
      </c>
      <c r="D18" s="115" t="s">
        <v>170</v>
      </c>
      <c r="E18" s="67">
        <v>9</v>
      </c>
      <c r="F18" s="82">
        <v>42311</v>
      </c>
      <c r="G18" s="68">
        <v>134893</v>
      </c>
      <c r="H18" s="83" t="s">
        <v>108</v>
      </c>
      <c r="I18" s="83" t="s">
        <v>108</v>
      </c>
      <c r="J18" s="67">
        <v>8</v>
      </c>
      <c r="K18" s="69" t="s">
        <v>163</v>
      </c>
      <c r="L18" s="83" t="s">
        <v>108</v>
      </c>
      <c r="M18" s="83" t="s">
        <v>108</v>
      </c>
      <c r="N18" s="83" t="s">
        <v>103</v>
      </c>
      <c r="O18" s="67">
        <v>7</v>
      </c>
      <c r="P18" s="83" t="s">
        <v>171</v>
      </c>
      <c r="Q18" s="83" t="s">
        <v>107</v>
      </c>
      <c r="R18" s="83" t="s">
        <v>168</v>
      </c>
      <c r="S18" s="83" t="s">
        <v>118</v>
      </c>
      <c r="T18" s="112"/>
      <c r="U18" s="111"/>
      <c r="V18" s="245"/>
      <c r="W18" s="302">
        <v>4</v>
      </c>
      <c r="X18" s="302">
        <f t="shared" si="1"/>
        <v>-1</v>
      </c>
      <c r="Y18" s="300">
        <v>200000</v>
      </c>
      <c r="Z18" s="300">
        <f>+Y18-Table8[[#This Row],[Column5]]</f>
        <v>65107</v>
      </c>
      <c r="AA18" s="309" t="s">
        <v>119</v>
      </c>
    </row>
    <row r="19" spans="1:29" x14ac:dyDescent="0.25">
      <c r="A19" s="113">
        <v>2016</v>
      </c>
      <c r="B19" s="81" t="s">
        <v>172</v>
      </c>
      <c r="C19" s="81" t="s">
        <v>173</v>
      </c>
      <c r="D19" s="115" t="s">
        <v>174</v>
      </c>
      <c r="E19" s="67">
        <v>10</v>
      </c>
      <c r="F19" s="82">
        <v>42324</v>
      </c>
      <c r="G19" s="68">
        <v>74812</v>
      </c>
      <c r="H19" s="83" t="s">
        <v>108</v>
      </c>
      <c r="I19" s="83" t="s">
        <v>108</v>
      </c>
      <c r="J19" s="67">
        <v>8</v>
      </c>
      <c r="K19" s="113" t="s">
        <v>163</v>
      </c>
      <c r="L19" s="83" t="s">
        <v>108</v>
      </c>
      <c r="M19" s="83" t="s">
        <v>108</v>
      </c>
      <c r="N19" s="83" t="s">
        <v>103</v>
      </c>
      <c r="O19" s="67">
        <v>5</v>
      </c>
      <c r="P19" s="83" t="s">
        <v>171</v>
      </c>
      <c r="Q19" s="83" t="s">
        <v>107</v>
      </c>
      <c r="R19" s="83" t="s">
        <v>168</v>
      </c>
      <c r="S19" s="83" t="s">
        <v>118</v>
      </c>
      <c r="T19" s="385" t="s">
        <v>163</v>
      </c>
      <c r="U19" s="385" t="s">
        <v>163</v>
      </c>
      <c r="V19" s="388" t="s">
        <v>163</v>
      </c>
      <c r="W19" s="302">
        <v>4</v>
      </c>
      <c r="X19" s="302">
        <f t="shared" si="1"/>
        <v>-2</v>
      </c>
      <c r="Y19" s="300">
        <v>200000</v>
      </c>
      <c r="Z19" s="300">
        <f>+Y19-Table8[[#This Row],[Column5]]</f>
        <v>125188</v>
      </c>
      <c r="AA19" s="309" t="s">
        <v>119</v>
      </c>
    </row>
    <row r="20" spans="1:29" x14ac:dyDescent="0.25">
      <c r="A20" s="112">
        <v>2017</v>
      </c>
      <c r="B20" s="81" t="s">
        <v>175</v>
      </c>
      <c r="C20" s="81" t="s">
        <v>176</v>
      </c>
      <c r="D20" s="115" t="s">
        <v>177</v>
      </c>
      <c r="E20" s="67">
        <v>11</v>
      </c>
      <c r="F20" s="83" t="s">
        <v>178</v>
      </c>
      <c r="G20" s="67">
        <v>320</v>
      </c>
      <c r="H20" s="83" t="s">
        <v>108</v>
      </c>
      <c r="I20" s="83" t="s">
        <v>108</v>
      </c>
      <c r="J20" s="67">
        <v>8</v>
      </c>
      <c r="K20" s="69" t="s">
        <v>163</v>
      </c>
      <c r="L20" s="83" t="s">
        <v>108</v>
      </c>
      <c r="M20" s="83" t="s">
        <v>108</v>
      </c>
      <c r="N20" s="83" t="s">
        <v>103</v>
      </c>
      <c r="O20" s="67">
        <v>7</v>
      </c>
      <c r="P20" s="83" t="s">
        <v>171</v>
      </c>
      <c r="Q20" s="83" t="s">
        <v>107</v>
      </c>
      <c r="R20" s="83" t="s">
        <v>168</v>
      </c>
      <c r="S20" s="83" t="s">
        <v>118</v>
      </c>
      <c r="T20" s="112"/>
      <c r="U20" s="111"/>
      <c r="V20" s="245"/>
      <c r="W20" s="302">
        <v>4</v>
      </c>
      <c r="X20" s="302">
        <f t="shared" si="1"/>
        <v>-3</v>
      </c>
      <c r="Y20" s="300">
        <v>200000</v>
      </c>
      <c r="Z20" s="300">
        <f>+Y20-Table8[[#This Row],[Column5]]</f>
        <v>199680</v>
      </c>
      <c r="AA20" s="309" t="s">
        <v>119</v>
      </c>
    </row>
    <row r="21" spans="1:29" x14ac:dyDescent="0.25">
      <c r="A21" s="113">
        <v>2017</v>
      </c>
      <c r="B21" s="81" t="s">
        <v>175</v>
      </c>
      <c r="C21" s="81" t="s">
        <v>176</v>
      </c>
      <c r="D21" s="114" t="s">
        <v>179</v>
      </c>
      <c r="E21" s="67">
        <v>12</v>
      </c>
      <c r="F21" s="83" t="s">
        <v>178</v>
      </c>
      <c r="G21" s="67">
        <v>358</v>
      </c>
      <c r="H21" s="83" t="s">
        <v>108</v>
      </c>
      <c r="I21" s="83" t="s">
        <v>108</v>
      </c>
      <c r="J21" s="67">
        <v>8</v>
      </c>
      <c r="K21" s="113" t="s">
        <v>163</v>
      </c>
      <c r="L21" s="83" t="s">
        <v>108</v>
      </c>
      <c r="M21" s="83" t="s">
        <v>108</v>
      </c>
      <c r="N21" s="83" t="s">
        <v>103</v>
      </c>
      <c r="O21" s="67">
        <v>7</v>
      </c>
      <c r="P21" s="83" t="s">
        <v>171</v>
      </c>
      <c r="Q21" s="83" t="s">
        <v>107</v>
      </c>
      <c r="R21" s="83" t="s">
        <v>168</v>
      </c>
      <c r="S21" s="83" t="s">
        <v>118</v>
      </c>
      <c r="T21" s="385" t="s">
        <v>163</v>
      </c>
      <c r="U21" s="385" t="s">
        <v>163</v>
      </c>
      <c r="V21" s="388" t="s">
        <v>163</v>
      </c>
      <c r="W21" s="302">
        <v>4</v>
      </c>
      <c r="X21" s="302">
        <f t="shared" si="1"/>
        <v>-3</v>
      </c>
      <c r="Y21" s="300">
        <v>200000</v>
      </c>
      <c r="Z21" s="300">
        <f>+Y21-Table8[[#This Row],[Column5]]</f>
        <v>199642</v>
      </c>
      <c r="AA21" s="309" t="s">
        <v>119</v>
      </c>
    </row>
    <row r="22" spans="1:29" ht="13" x14ac:dyDescent="0.3">
      <c r="A22" s="112"/>
      <c r="B22" s="12"/>
      <c r="C22" s="12"/>
      <c r="D22" s="97"/>
      <c r="E22" s="67"/>
      <c r="F22" s="1"/>
      <c r="G22" s="1"/>
      <c r="H22" s="67"/>
      <c r="I22" s="67"/>
      <c r="J22" s="67"/>
      <c r="K22" s="1"/>
      <c r="L22" s="67"/>
      <c r="M22" s="67"/>
      <c r="N22" s="67"/>
      <c r="O22" s="67"/>
      <c r="P22" s="67"/>
      <c r="Q22" s="67"/>
      <c r="R22" s="67"/>
      <c r="S22" s="67"/>
      <c r="T22" s="112"/>
      <c r="U22" s="111"/>
      <c r="V22" s="145" t="s">
        <v>357</v>
      </c>
      <c r="W22" s="302"/>
      <c r="X22" s="307">
        <v>1</v>
      </c>
      <c r="Y22" s="299"/>
      <c r="Z22" s="306">
        <v>0</v>
      </c>
      <c r="AA22" s="302"/>
    </row>
    <row r="23" spans="1:29" ht="13" x14ac:dyDescent="0.3">
      <c r="A23" s="395"/>
      <c r="B23" s="387" t="s">
        <v>351</v>
      </c>
      <c r="C23" s="106"/>
      <c r="D23" s="107"/>
      <c r="E23" s="109"/>
      <c r="F23" s="108"/>
      <c r="G23" s="108"/>
      <c r="H23" s="109"/>
      <c r="I23" s="109"/>
      <c r="J23" s="109"/>
      <c r="K23" s="108"/>
      <c r="L23" s="109"/>
      <c r="M23" s="109"/>
      <c r="N23" s="109"/>
      <c r="O23" s="109"/>
      <c r="P23" s="109"/>
      <c r="Q23" s="109"/>
      <c r="R23" s="109"/>
      <c r="S23" s="109"/>
      <c r="T23" s="110"/>
      <c r="U23" s="105"/>
      <c r="V23" s="247"/>
      <c r="W23" s="109"/>
      <c r="X23" s="109"/>
      <c r="Y23" s="108"/>
      <c r="Z23" s="108"/>
      <c r="AA23" s="302"/>
    </row>
    <row r="24" spans="1:29" x14ac:dyDescent="0.25">
      <c r="A24" s="70">
        <v>2010</v>
      </c>
      <c r="B24" s="74" t="s">
        <v>193</v>
      </c>
      <c r="C24" s="74" t="s">
        <v>194</v>
      </c>
      <c r="D24" s="100" t="s">
        <v>195</v>
      </c>
      <c r="E24" s="83">
        <v>4</v>
      </c>
      <c r="F24" s="7">
        <v>40443</v>
      </c>
      <c r="G24" s="76">
        <v>2480</v>
      </c>
      <c r="H24" s="67" t="s">
        <v>119</v>
      </c>
      <c r="I24" s="83" t="s">
        <v>119</v>
      </c>
      <c r="J24" s="67">
        <v>8</v>
      </c>
      <c r="K24" s="76">
        <v>100000</v>
      </c>
      <c r="L24" s="83" t="s">
        <v>119</v>
      </c>
      <c r="M24" s="83" t="s">
        <v>119</v>
      </c>
      <c r="N24" s="83" t="s">
        <v>119</v>
      </c>
      <c r="O24" s="83" t="s">
        <v>196</v>
      </c>
      <c r="P24" s="83" t="s">
        <v>197</v>
      </c>
      <c r="Q24" s="83" t="s">
        <v>107</v>
      </c>
      <c r="R24" s="383">
        <v>10</v>
      </c>
      <c r="S24" s="69" t="s">
        <v>118</v>
      </c>
      <c r="T24" s="118" t="s">
        <v>163</v>
      </c>
      <c r="U24" s="116">
        <v>80000</v>
      </c>
      <c r="V24" s="245">
        <v>47978</v>
      </c>
      <c r="W24" s="302">
        <v>4</v>
      </c>
      <c r="X24" s="302">
        <f t="shared" ref="X24:X25" si="2">+(2018-A24)-W24</f>
        <v>4</v>
      </c>
      <c r="Y24" s="300">
        <v>200000</v>
      </c>
      <c r="Z24" s="300">
        <f>+Table8[[#This Row],[Column5]]-Y24</f>
        <v>-197520</v>
      </c>
      <c r="AA24" s="309" t="s">
        <v>119</v>
      </c>
    </row>
    <row r="25" spans="1:29" x14ac:dyDescent="0.25">
      <c r="A25" s="69">
        <v>2010</v>
      </c>
      <c r="B25" s="74" t="s">
        <v>159</v>
      </c>
      <c r="C25" s="74" t="s">
        <v>160</v>
      </c>
      <c r="D25" s="100" t="s">
        <v>198</v>
      </c>
      <c r="E25" s="83">
        <v>5</v>
      </c>
      <c r="F25" s="7">
        <v>40402</v>
      </c>
      <c r="G25" s="76">
        <v>4119</v>
      </c>
      <c r="H25" s="67" t="s">
        <v>119</v>
      </c>
      <c r="I25" s="83" t="s">
        <v>119</v>
      </c>
      <c r="J25" s="67">
        <v>8</v>
      </c>
      <c r="K25" s="76">
        <v>100000</v>
      </c>
      <c r="L25" s="83" t="s">
        <v>119</v>
      </c>
      <c r="M25" s="83" t="s">
        <v>119</v>
      </c>
      <c r="N25" s="83" t="s">
        <v>119</v>
      </c>
      <c r="O25" s="83" t="s">
        <v>196</v>
      </c>
      <c r="P25" s="83" t="s">
        <v>197</v>
      </c>
      <c r="Q25" s="83" t="s">
        <v>107</v>
      </c>
      <c r="R25" s="383">
        <v>10</v>
      </c>
      <c r="S25" s="113" t="s">
        <v>118</v>
      </c>
      <c r="T25" s="117" t="s">
        <v>163</v>
      </c>
      <c r="U25" s="80">
        <v>80000</v>
      </c>
      <c r="V25" s="246">
        <v>50197</v>
      </c>
      <c r="W25" s="302">
        <v>4</v>
      </c>
      <c r="X25" s="302">
        <f t="shared" si="2"/>
        <v>4</v>
      </c>
      <c r="Y25" s="300">
        <v>200000</v>
      </c>
      <c r="Z25" s="300">
        <f>+Table8[[#This Row],[Column5]]-Y25</f>
        <v>-195881</v>
      </c>
      <c r="AA25" s="309" t="s">
        <v>119</v>
      </c>
    </row>
    <row r="26" spans="1:29" ht="13" x14ac:dyDescent="0.3">
      <c r="A26" s="112"/>
      <c r="B26" s="12"/>
      <c r="C26" s="12"/>
      <c r="D26" s="97"/>
      <c r="E26" s="67"/>
      <c r="F26" s="1"/>
      <c r="G26" s="1"/>
      <c r="H26" s="67"/>
      <c r="I26" s="67"/>
      <c r="J26" s="67"/>
      <c r="K26" s="1"/>
      <c r="L26" s="67"/>
      <c r="M26" s="67"/>
      <c r="N26" s="67"/>
      <c r="O26" s="67"/>
      <c r="P26" s="67"/>
      <c r="Q26" s="67"/>
      <c r="R26" s="67"/>
      <c r="S26" s="67"/>
      <c r="T26" s="112"/>
      <c r="U26" s="111"/>
      <c r="V26" s="145" t="s">
        <v>357</v>
      </c>
      <c r="W26" s="302"/>
      <c r="X26" s="307">
        <v>2</v>
      </c>
      <c r="Y26" s="306"/>
      <c r="Z26" s="306">
        <v>0</v>
      </c>
      <c r="AA26" s="302"/>
    </row>
    <row r="27" spans="1:29" ht="13" x14ac:dyDescent="0.3">
      <c r="A27" s="387" t="s">
        <v>287</v>
      </c>
      <c r="B27" s="106"/>
      <c r="C27" s="106"/>
      <c r="D27" s="107"/>
      <c r="E27" s="109"/>
      <c r="F27" s="108"/>
      <c r="G27" s="108"/>
      <c r="H27" s="109"/>
      <c r="I27" s="109"/>
      <c r="J27" s="109"/>
      <c r="K27" s="108"/>
      <c r="L27" s="109"/>
      <c r="M27" s="109"/>
      <c r="N27" s="109"/>
      <c r="O27" s="109"/>
      <c r="P27" s="109"/>
      <c r="Q27" s="109"/>
      <c r="R27" s="109"/>
      <c r="S27" s="109"/>
      <c r="T27" s="110"/>
      <c r="U27" s="105"/>
      <c r="V27" s="109"/>
      <c r="W27" s="109"/>
      <c r="X27" s="109"/>
      <c r="Y27" s="108"/>
      <c r="Z27" s="108"/>
      <c r="AA27" s="302"/>
    </row>
    <row r="28" spans="1:29" ht="26.5" customHeight="1" x14ac:dyDescent="0.25">
      <c r="A28" s="112">
        <v>2013</v>
      </c>
      <c r="B28" s="12" t="s">
        <v>172</v>
      </c>
      <c r="C28" s="12" t="s">
        <v>194</v>
      </c>
      <c r="D28" s="97" t="s">
        <v>288</v>
      </c>
      <c r="E28" s="67"/>
      <c r="F28" s="7">
        <v>41384</v>
      </c>
      <c r="G28" s="1">
        <v>168250</v>
      </c>
      <c r="H28" s="67" t="s">
        <v>119</v>
      </c>
      <c r="I28" s="67" t="s">
        <v>119</v>
      </c>
      <c r="J28" s="67" t="s">
        <v>289</v>
      </c>
      <c r="K28" s="1" t="s">
        <v>289</v>
      </c>
      <c r="L28" s="67" t="s">
        <v>119</v>
      </c>
      <c r="M28" s="67" t="s">
        <v>119</v>
      </c>
      <c r="N28" s="67" t="s">
        <v>119</v>
      </c>
      <c r="O28" s="67" t="s">
        <v>196</v>
      </c>
      <c r="P28" s="67">
        <v>19</v>
      </c>
      <c r="Q28" s="67" t="s">
        <v>107</v>
      </c>
      <c r="R28" s="67">
        <v>65</v>
      </c>
      <c r="S28" s="67" t="s">
        <v>118</v>
      </c>
      <c r="T28" s="112">
        <v>2019</v>
      </c>
      <c r="U28" s="111">
        <v>200000</v>
      </c>
      <c r="V28" s="245">
        <v>70000</v>
      </c>
      <c r="W28" s="302">
        <v>4</v>
      </c>
      <c r="X28" s="302">
        <f t="shared" ref="X28:X30" si="3">+(2018-A28)-W28</f>
        <v>1</v>
      </c>
      <c r="Y28" s="300">
        <v>200000</v>
      </c>
      <c r="Z28" s="300">
        <f>+Table8[[#This Row],[Column5]]-Y28</f>
        <v>-31750</v>
      </c>
      <c r="AA28" s="309" t="s">
        <v>119</v>
      </c>
    </row>
    <row r="29" spans="1:29" x14ac:dyDescent="0.25">
      <c r="A29" s="69">
        <v>2016</v>
      </c>
      <c r="B29" s="12" t="s">
        <v>117</v>
      </c>
      <c r="C29" s="12" t="s">
        <v>290</v>
      </c>
      <c r="D29" s="97" t="s">
        <v>291</v>
      </c>
      <c r="E29" s="67"/>
      <c r="F29" s="7">
        <v>42539</v>
      </c>
      <c r="G29" s="1">
        <v>33755</v>
      </c>
      <c r="H29" s="67" t="s">
        <v>119</v>
      </c>
      <c r="I29" s="67" t="s">
        <v>119</v>
      </c>
      <c r="J29" s="67" t="s">
        <v>289</v>
      </c>
      <c r="K29" s="1" t="s">
        <v>289</v>
      </c>
      <c r="L29" s="67" t="s">
        <v>119</v>
      </c>
      <c r="M29" s="67" t="s">
        <v>119</v>
      </c>
      <c r="N29" s="67" t="s">
        <v>119</v>
      </c>
      <c r="O29" s="67" t="s">
        <v>292</v>
      </c>
      <c r="P29" s="67">
        <v>19</v>
      </c>
      <c r="Q29" s="67" t="s">
        <v>107</v>
      </c>
      <c r="R29" s="67">
        <v>67</v>
      </c>
      <c r="S29" s="67" t="s">
        <v>118</v>
      </c>
      <c r="T29" s="69">
        <v>2022</v>
      </c>
      <c r="U29" s="19">
        <v>200000</v>
      </c>
      <c r="V29" s="250">
        <v>60000</v>
      </c>
      <c r="W29" s="302">
        <v>4</v>
      </c>
      <c r="X29" s="302">
        <f t="shared" si="3"/>
        <v>-2</v>
      </c>
      <c r="Y29" s="300">
        <v>200000</v>
      </c>
      <c r="Z29" s="300">
        <f>+Table8[[#This Row],[Column5]]-Y29</f>
        <v>-166245</v>
      </c>
      <c r="AA29" s="309" t="s">
        <v>119</v>
      </c>
    </row>
    <row r="30" spans="1:29" x14ac:dyDescent="0.25">
      <c r="A30" s="112">
        <v>2012</v>
      </c>
      <c r="B30" s="12" t="s">
        <v>117</v>
      </c>
      <c r="C30" s="12" t="s">
        <v>293</v>
      </c>
      <c r="D30" s="97" t="s">
        <v>294</v>
      </c>
      <c r="E30" s="67"/>
      <c r="F30" s="7">
        <v>42863</v>
      </c>
      <c r="G30" s="1">
        <v>64761</v>
      </c>
      <c r="H30" s="67" t="s">
        <v>119</v>
      </c>
      <c r="I30" s="67" t="s">
        <v>119</v>
      </c>
      <c r="J30" s="67" t="s">
        <v>289</v>
      </c>
      <c r="K30" s="1" t="s">
        <v>289</v>
      </c>
      <c r="L30" s="67" t="s">
        <v>119</v>
      </c>
      <c r="M30" s="67" t="s">
        <v>119</v>
      </c>
      <c r="N30" s="67" t="s">
        <v>118</v>
      </c>
      <c r="O30" s="67">
        <v>12</v>
      </c>
      <c r="P30" s="67">
        <v>19</v>
      </c>
      <c r="Q30" s="67" t="s">
        <v>107</v>
      </c>
      <c r="R30" s="67">
        <v>67</v>
      </c>
      <c r="S30" s="67" t="s">
        <v>118</v>
      </c>
      <c r="T30" s="112">
        <v>2020</v>
      </c>
      <c r="U30" s="111">
        <v>200000</v>
      </c>
      <c r="V30" s="245">
        <v>30000</v>
      </c>
      <c r="W30" s="302">
        <v>4</v>
      </c>
      <c r="X30" s="302">
        <f t="shared" si="3"/>
        <v>2</v>
      </c>
      <c r="Y30" s="300">
        <v>200000</v>
      </c>
      <c r="Z30" s="300">
        <f>+Table8[[#This Row],[Column5]]-Y30</f>
        <v>-135239</v>
      </c>
      <c r="AA30" s="309" t="s">
        <v>119</v>
      </c>
    </row>
    <row r="31" spans="1:29" ht="13" x14ac:dyDescent="0.3">
      <c r="A31" s="113"/>
      <c r="B31" s="12"/>
      <c r="C31" s="12"/>
      <c r="D31" s="97"/>
      <c r="E31" s="67"/>
      <c r="F31" s="1"/>
      <c r="G31" s="1"/>
      <c r="H31" s="67"/>
      <c r="I31" s="67"/>
      <c r="J31" s="67"/>
      <c r="K31" s="152"/>
      <c r="L31" s="67"/>
      <c r="M31" s="67"/>
      <c r="N31" s="67"/>
      <c r="O31" s="67"/>
      <c r="P31" s="67"/>
      <c r="Q31" s="67"/>
      <c r="R31" s="67"/>
      <c r="S31" s="67"/>
      <c r="T31" s="19"/>
      <c r="U31" s="77"/>
      <c r="V31" s="141" t="s">
        <v>357</v>
      </c>
      <c r="W31" s="302"/>
      <c r="X31" s="307">
        <v>2</v>
      </c>
      <c r="Y31" s="306"/>
      <c r="Z31" s="306">
        <v>0</v>
      </c>
      <c r="AA31" s="302"/>
    </row>
    <row r="32" spans="1:29" x14ac:dyDescent="0.25">
      <c r="A32" s="112"/>
      <c r="B32" s="12"/>
      <c r="C32" s="12"/>
      <c r="D32" s="97"/>
      <c r="E32" s="67"/>
      <c r="F32" s="1"/>
      <c r="G32" s="1"/>
      <c r="H32" s="67"/>
      <c r="I32" s="67"/>
      <c r="J32" s="67"/>
      <c r="K32" s="1"/>
      <c r="L32" s="67"/>
      <c r="M32" s="67"/>
      <c r="N32" s="67"/>
      <c r="O32" s="67"/>
      <c r="P32" s="67"/>
      <c r="Q32" s="67"/>
      <c r="R32" s="67"/>
      <c r="S32" s="67"/>
      <c r="T32" s="18"/>
      <c r="U32" s="18"/>
      <c r="V32" s="249"/>
      <c r="W32" s="302"/>
      <c r="X32" s="302"/>
      <c r="Y32" s="299"/>
      <c r="Z32" s="299"/>
      <c r="AA32" s="302"/>
      <c r="AB32">
        <v>19</v>
      </c>
      <c r="AC32" t="s">
        <v>381</v>
      </c>
    </row>
    <row r="33" spans="1:32" x14ac:dyDescent="0.25">
      <c r="A33" s="113"/>
      <c r="B33" s="12"/>
      <c r="C33" s="12"/>
      <c r="D33" s="97"/>
      <c r="E33" s="67"/>
      <c r="F33" s="1"/>
      <c r="G33" s="1"/>
      <c r="H33" s="67"/>
      <c r="I33" s="67"/>
      <c r="J33" s="67"/>
      <c r="K33" s="1"/>
      <c r="L33" s="67"/>
      <c r="M33" s="67"/>
      <c r="N33" s="67"/>
      <c r="O33" s="67"/>
      <c r="P33" s="67"/>
      <c r="Q33" s="67"/>
      <c r="R33" s="67"/>
      <c r="S33" s="67"/>
      <c r="T33" s="19"/>
      <c r="U33" s="19"/>
      <c r="V33" s="248"/>
      <c r="W33" s="302"/>
      <c r="X33" s="302"/>
      <c r="Y33" s="299"/>
      <c r="Z33" s="299"/>
      <c r="AA33" s="302"/>
      <c r="AB33">
        <v>5</v>
      </c>
      <c r="AC33" t="s">
        <v>359</v>
      </c>
      <c r="AE33" s="396">
        <f>+AB33/AB32</f>
        <v>0.26315789473684209</v>
      </c>
    </row>
    <row r="34" spans="1:32" x14ac:dyDescent="0.25">
      <c r="A34" s="112"/>
      <c r="B34" s="12"/>
      <c r="C34" s="12"/>
      <c r="D34" s="97"/>
      <c r="E34" s="67"/>
      <c r="F34" s="1"/>
      <c r="G34" s="1"/>
      <c r="H34" s="67"/>
      <c r="I34" s="67"/>
      <c r="J34" s="67"/>
      <c r="K34" s="1"/>
      <c r="L34" s="67"/>
      <c r="M34" s="67"/>
      <c r="N34" s="67"/>
      <c r="O34" s="67"/>
      <c r="P34" s="67"/>
      <c r="Q34" s="67"/>
      <c r="R34" s="67"/>
      <c r="S34" s="67"/>
      <c r="T34" s="18"/>
      <c r="U34" s="18"/>
      <c r="V34" s="249"/>
      <c r="W34" s="302"/>
      <c r="X34" s="302"/>
      <c r="Y34" s="299"/>
      <c r="Z34" s="299"/>
      <c r="AA34" s="302"/>
      <c r="AB34">
        <v>1</v>
      </c>
      <c r="AC34" t="s">
        <v>382</v>
      </c>
      <c r="AE34" s="396">
        <f>+AB34/AB32</f>
        <v>5.2631578947368418E-2</v>
      </c>
    </row>
    <row r="35" spans="1:32" x14ac:dyDescent="0.25">
      <c r="A35" s="113"/>
      <c r="B35" s="12"/>
      <c r="C35" s="12"/>
      <c r="D35" s="1"/>
      <c r="E35" s="67"/>
      <c r="F35" s="1"/>
      <c r="G35" s="1"/>
      <c r="H35" s="67"/>
      <c r="I35" s="67"/>
      <c r="J35" s="67"/>
      <c r="K35" s="1"/>
      <c r="L35" s="67"/>
      <c r="M35" s="67"/>
      <c r="N35" s="67"/>
      <c r="O35" s="67"/>
      <c r="P35" s="67"/>
      <c r="Q35" s="67"/>
      <c r="R35" s="67"/>
      <c r="S35" s="67"/>
      <c r="T35" s="19"/>
      <c r="U35" s="19"/>
      <c r="V35" s="248"/>
      <c r="W35" s="302"/>
      <c r="X35" s="302"/>
      <c r="Y35" s="299"/>
      <c r="Z35" s="299"/>
      <c r="AA35" s="302"/>
      <c r="AB35">
        <v>1</v>
      </c>
      <c r="AC35" t="s">
        <v>383</v>
      </c>
      <c r="AE35" s="396">
        <f>+AB35/AB32</f>
        <v>5.2631578947368418E-2</v>
      </c>
    </row>
    <row r="36" spans="1:32" x14ac:dyDescent="0.25">
      <c r="A36" s="112"/>
      <c r="B36" s="12"/>
      <c r="C36" s="12"/>
      <c r="D36" s="1"/>
      <c r="E36" s="67"/>
      <c r="F36" s="1"/>
      <c r="G36" s="1"/>
      <c r="H36" s="67"/>
      <c r="I36" s="67"/>
      <c r="J36" s="67"/>
      <c r="K36" s="1"/>
      <c r="L36" s="67"/>
      <c r="M36" s="67"/>
      <c r="N36" s="67"/>
      <c r="O36" s="67"/>
      <c r="P36" s="67"/>
      <c r="Q36" s="67"/>
      <c r="R36" s="67"/>
      <c r="S36" s="67"/>
      <c r="T36" s="18"/>
      <c r="U36" s="18"/>
      <c r="V36" s="249"/>
      <c r="W36" s="302"/>
      <c r="X36" s="302"/>
      <c r="Y36" s="299"/>
      <c r="Z36" s="299"/>
      <c r="AA36" s="302"/>
    </row>
    <row r="37" spans="1:32" x14ac:dyDescent="0.25">
      <c r="A37" s="113"/>
      <c r="B37" s="12"/>
      <c r="C37" s="12"/>
      <c r="D37" s="1"/>
      <c r="E37" s="67"/>
      <c r="F37" s="1"/>
      <c r="G37" s="1"/>
      <c r="H37" s="67"/>
      <c r="I37" s="67"/>
      <c r="J37" s="67"/>
      <c r="K37" s="1"/>
      <c r="L37" s="67"/>
      <c r="M37" s="67"/>
      <c r="N37" s="67"/>
      <c r="O37" s="67"/>
      <c r="P37" s="67"/>
      <c r="Q37" s="67"/>
      <c r="R37" s="67"/>
      <c r="S37" s="67"/>
      <c r="T37" s="19"/>
      <c r="U37" s="19"/>
      <c r="V37" s="248"/>
      <c r="W37" s="302"/>
      <c r="X37" s="302"/>
      <c r="Y37" s="299"/>
      <c r="Z37" s="299"/>
      <c r="AA37" s="302"/>
      <c r="AB37" t="s">
        <v>27</v>
      </c>
    </row>
    <row r="38" spans="1:32" x14ac:dyDescent="0.25">
      <c r="A38" s="112"/>
      <c r="B38" s="12"/>
      <c r="C38" s="12"/>
      <c r="D38" s="1"/>
      <c r="E38" s="67"/>
      <c r="F38" s="1"/>
      <c r="G38" s="1"/>
      <c r="H38" s="67"/>
      <c r="I38" s="67"/>
      <c r="J38" s="67"/>
      <c r="K38" s="1"/>
      <c r="L38" s="67"/>
      <c r="M38" s="67"/>
      <c r="N38" s="67"/>
      <c r="O38" s="67"/>
      <c r="P38" s="67"/>
      <c r="Q38" s="67"/>
      <c r="R38" s="67"/>
      <c r="S38" s="67"/>
      <c r="T38" s="18"/>
      <c r="U38" s="18"/>
      <c r="V38" s="249"/>
      <c r="W38" s="302"/>
      <c r="X38" s="302"/>
      <c r="Y38" s="299"/>
      <c r="Z38" s="299"/>
      <c r="AA38" s="302"/>
      <c r="AB38" s="40" t="s">
        <v>168</v>
      </c>
      <c r="AC38" t="s">
        <v>384</v>
      </c>
      <c r="AE38" s="397">
        <v>11</v>
      </c>
      <c r="AF38" s="396">
        <f>+AE38/AE43</f>
        <v>0.57894736842105265</v>
      </c>
    </row>
    <row r="39" spans="1:32" x14ac:dyDescent="0.25">
      <c r="A39" s="113"/>
      <c r="B39" s="12"/>
      <c r="C39" s="12"/>
      <c r="D39" s="1"/>
      <c r="E39" s="67"/>
      <c r="F39" s="1"/>
      <c r="G39" s="1"/>
      <c r="H39" s="67"/>
      <c r="I39" s="67"/>
      <c r="J39" s="67"/>
      <c r="K39" s="1"/>
      <c r="L39" s="67"/>
      <c r="M39" s="67"/>
      <c r="N39" s="67"/>
      <c r="O39" s="67"/>
      <c r="P39" s="67"/>
      <c r="Q39" s="67"/>
      <c r="R39" s="67"/>
      <c r="S39" s="67"/>
      <c r="T39" s="19"/>
      <c r="U39" s="19"/>
      <c r="V39" s="248"/>
      <c r="W39" s="302"/>
      <c r="X39" s="302"/>
      <c r="Y39" s="299"/>
      <c r="Z39" s="299"/>
      <c r="AA39" s="302"/>
      <c r="AB39" s="40" t="s">
        <v>166</v>
      </c>
      <c r="AC39" t="s">
        <v>385</v>
      </c>
      <c r="AE39">
        <v>5</v>
      </c>
      <c r="AF39" s="396">
        <f>+AE39/AE43</f>
        <v>0.26315789473684209</v>
      </c>
    </row>
    <row r="40" spans="1:32" x14ac:dyDescent="0.25">
      <c r="A40" s="112"/>
      <c r="B40" s="12"/>
      <c r="C40" s="12"/>
      <c r="D40" s="1"/>
      <c r="E40" s="67"/>
      <c r="F40" s="1"/>
      <c r="G40" s="1"/>
      <c r="H40" s="67"/>
      <c r="I40" s="67"/>
      <c r="J40" s="67"/>
      <c r="K40" s="1"/>
      <c r="L40" s="67"/>
      <c r="M40" s="67"/>
      <c r="N40" s="67"/>
      <c r="O40" s="67"/>
      <c r="P40" s="67"/>
      <c r="Q40" s="67"/>
      <c r="R40" s="67"/>
      <c r="S40" s="67"/>
      <c r="T40" s="18"/>
      <c r="U40" s="18"/>
      <c r="V40" s="249"/>
      <c r="W40" s="302"/>
      <c r="X40" s="302"/>
      <c r="Y40" s="299"/>
      <c r="Z40" s="299"/>
      <c r="AA40" s="302"/>
      <c r="AB40" s="40" t="s">
        <v>390</v>
      </c>
      <c r="AC40" t="s">
        <v>386</v>
      </c>
      <c r="AE40">
        <v>1</v>
      </c>
      <c r="AF40" s="396">
        <f>+AE40/AE43</f>
        <v>5.2631578947368418E-2</v>
      </c>
    </row>
    <row r="41" spans="1:32" x14ac:dyDescent="0.25">
      <c r="A41" s="113"/>
      <c r="B41" s="12"/>
      <c r="C41" s="12"/>
      <c r="D41" s="1"/>
      <c r="E41" s="67"/>
      <c r="F41" s="1"/>
      <c r="G41" s="1"/>
      <c r="H41" s="67"/>
      <c r="I41" s="67"/>
      <c r="J41" s="67"/>
      <c r="K41" s="1"/>
      <c r="L41" s="67"/>
      <c r="M41" s="67"/>
      <c r="N41" s="67"/>
      <c r="O41" s="67"/>
      <c r="P41" s="67"/>
      <c r="Q41" s="67"/>
      <c r="R41" s="67"/>
      <c r="S41" s="67"/>
      <c r="T41" s="19"/>
      <c r="U41" s="19"/>
      <c r="V41" s="248"/>
      <c r="W41" s="302"/>
      <c r="X41" s="302"/>
      <c r="Y41" s="299"/>
      <c r="Z41" s="299"/>
      <c r="AA41" s="302"/>
      <c r="AB41" s="40" t="s">
        <v>391</v>
      </c>
      <c r="AC41" t="s">
        <v>387</v>
      </c>
      <c r="AE41">
        <v>2</v>
      </c>
      <c r="AF41" s="396">
        <f>+AE41/AE43</f>
        <v>0.10526315789473684</v>
      </c>
    </row>
    <row r="42" spans="1:32" x14ac:dyDescent="0.25">
      <c r="A42" s="112"/>
      <c r="B42" s="12"/>
      <c r="C42" s="12"/>
      <c r="D42" s="1"/>
      <c r="E42" s="67"/>
      <c r="F42" s="1"/>
      <c r="G42" s="1"/>
      <c r="H42" s="67"/>
      <c r="I42" s="67"/>
      <c r="J42" s="67"/>
      <c r="K42" s="1"/>
      <c r="L42" s="67"/>
      <c r="M42" s="67"/>
      <c r="N42" s="67"/>
      <c r="O42" s="67"/>
      <c r="P42" s="67"/>
      <c r="Q42" s="67"/>
      <c r="R42" s="67"/>
      <c r="S42" s="67"/>
      <c r="T42" s="18"/>
      <c r="U42" s="18"/>
      <c r="V42" s="249"/>
      <c r="W42" s="302"/>
      <c r="X42" s="302"/>
      <c r="Y42" s="299"/>
      <c r="Z42" s="299"/>
      <c r="AA42" s="302"/>
      <c r="AB42" s="40" t="s">
        <v>392</v>
      </c>
      <c r="AC42" t="s">
        <v>388</v>
      </c>
      <c r="AE42">
        <v>0</v>
      </c>
      <c r="AF42" s="396">
        <f>+AE42/AE43</f>
        <v>0</v>
      </c>
    </row>
    <row r="43" spans="1:32" x14ac:dyDescent="0.25">
      <c r="A43" s="113"/>
      <c r="B43" s="12"/>
      <c r="C43" s="12"/>
      <c r="D43" s="1"/>
      <c r="E43" s="67"/>
      <c r="F43" s="1"/>
      <c r="G43" s="1"/>
      <c r="H43" s="67"/>
      <c r="I43" s="67"/>
      <c r="J43" s="67"/>
      <c r="K43" s="1"/>
      <c r="L43" s="67"/>
      <c r="M43" s="67"/>
      <c r="N43" s="67"/>
      <c r="O43" s="67"/>
      <c r="P43" s="67"/>
      <c r="Q43" s="67"/>
      <c r="R43" s="67"/>
      <c r="S43" s="67"/>
      <c r="T43" s="19"/>
      <c r="U43" s="19"/>
      <c r="V43" s="248"/>
      <c r="W43" s="302"/>
      <c r="X43" s="302"/>
      <c r="Y43" s="299"/>
      <c r="Z43" s="299"/>
      <c r="AA43" s="302"/>
      <c r="AE43" s="397">
        <f>SUM(AE38:AE42)</f>
        <v>19</v>
      </c>
      <c r="AF43" s="396">
        <f>SUM(AF38:AF42)</f>
        <v>0.99999999999999989</v>
      </c>
    </row>
    <row r="44" spans="1:32" x14ac:dyDescent="0.25">
      <c r="A44" s="112"/>
      <c r="B44" s="12"/>
      <c r="C44" s="12"/>
      <c r="D44" s="1"/>
      <c r="E44" s="67"/>
      <c r="F44" s="1"/>
      <c r="G44" s="1"/>
      <c r="H44" s="67"/>
      <c r="I44" s="67"/>
      <c r="J44" s="67"/>
      <c r="K44" s="1"/>
      <c r="L44" s="67"/>
      <c r="M44" s="67"/>
      <c r="N44" s="67"/>
      <c r="O44" s="67"/>
      <c r="P44" s="67"/>
      <c r="Q44" s="67"/>
      <c r="R44" s="67"/>
      <c r="S44" s="67"/>
      <c r="T44" s="18"/>
      <c r="U44" s="18"/>
      <c r="V44" s="249"/>
      <c r="W44" s="302"/>
      <c r="X44" s="302"/>
      <c r="Y44" s="299"/>
      <c r="Z44" s="299"/>
      <c r="AA44" s="302"/>
    </row>
    <row r="45" spans="1:32" x14ac:dyDescent="0.25">
      <c r="A45" s="113"/>
      <c r="B45" s="12"/>
      <c r="C45" s="12"/>
      <c r="D45" s="1"/>
      <c r="E45" s="67"/>
      <c r="F45" s="1"/>
      <c r="G45" s="1"/>
      <c r="H45" s="67"/>
      <c r="I45" s="67"/>
      <c r="J45" s="67"/>
      <c r="K45" s="1"/>
      <c r="L45" s="67"/>
      <c r="M45" s="67"/>
      <c r="N45" s="67"/>
      <c r="O45" s="67"/>
      <c r="P45" s="67"/>
      <c r="Q45" s="67"/>
      <c r="R45" s="67"/>
      <c r="S45" s="67"/>
      <c r="T45" s="19"/>
      <c r="U45" s="19"/>
      <c r="V45" s="248"/>
      <c r="W45" s="302"/>
      <c r="X45" s="302"/>
      <c r="Y45" s="299"/>
      <c r="Z45" s="299"/>
      <c r="AA45" s="302"/>
    </row>
    <row r="46" spans="1:32" x14ac:dyDescent="0.25">
      <c r="A46" s="112"/>
      <c r="B46" s="13"/>
      <c r="C46" s="13"/>
      <c r="D46" s="14"/>
      <c r="E46" s="95"/>
      <c r="F46" s="14"/>
      <c r="G46" s="14"/>
      <c r="H46" s="95"/>
      <c r="I46" s="95"/>
      <c r="J46" s="95"/>
      <c r="K46" s="14"/>
      <c r="L46" s="95"/>
      <c r="M46" s="95"/>
      <c r="N46" s="95"/>
      <c r="O46" s="95"/>
      <c r="P46" s="95"/>
      <c r="Q46" s="95"/>
      <c r="R46" s="95"/>
      <c r="S46" s="95"/>
      <c r="T46" s="18"/>
      <c r="U46" s="18"/>
      <c r="V46" s="249"/>
      <c r="W46" s="302"/>
      <c r="X46" s="302"/>
      <c r="Y46" s="299"/>
      <c r="Z46" s="299"/>
      <c r="AA46" s="302"/>
    </row>
  </sheetData>
  <sheetProtection algorithmName="SHA-512" hashValue="eRK9m+aF4Lkl65icFTrCQmF1yaZhVr2E+mqlMcl6ofgrj/J9J97Mk3bOgCZ58rg2FLHEVWz/mZ1Ivgfu6YcItw==" saltValue="wO35zNfkq95vq2ToN2sx9w==" spinCount="100000" sheet="1" objects="1" scenarios="1" selectLockedCells="1" selectUnlockedCells="1"/>
  <protectedRanges>
    <protectedRange password="D01D" sqref="D6" name="Developer_1_1" securityDescriptor="O:WDG:WDD:(A;;CC;;;S-1-5-21-1488861375-1165414960-3434213610-1000)(A;;CC;;;S-1-5-21-1844237615-1708537768-854245398-1003)"/>
    <protectedRange password="D01D" sqref="D7:D13" name="Developer_2_1" securityDescriptor="O:WDG:WDD:(A;;CC;;;S-1-5-21-1488861375-1165414960-3434213610-1000)(A;;CC;;;S-1-5-21-1844237615-1708537768-854245398-1003)"/>
  </protectedRanges>
  <mergeCells count="3">
    <mergeCell ref="B2:S2"/>
    <mergeCell ref="B3:S3"/>
    <mergeCell ref="B1:S1"/>
  </mergeCells>
  <pageMargins left="0.7" right="0.7" top="0.75" bottom="0.75" header="0.3" footer="0.3"/>
  <pageSetup paperSize="17"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90" zoomScaleNormal="90" workbookViewId="0">
      <pane ySplit="4" topLeftCell="A56" activePane="bottomLeft" state="frozen"/>
      <selection pane="bottomLeft" activeCell="L71" sqref="L71"/>
    </sheetView>
  </sheetViews>
  <sheetFormatPr defaultColWidth="8.81640625" defaultRowHeight="12.5" x14ac:dyDescent="0.25"/>
  <cols>
    <col min="1" max="1" width="8.6328125" style="96" customWidth="1"/>
    <col min="2" max="3" width="10.453125" customWidth="1"/>
    <col min="4" max="4" width="21.453125" customWidth="1"/>
    <col min="5" max="5" width="12" style="96" customWidth="1"/>
    <col min="6" max="6" width="10.1796875" style="96" customWidth="1"/>
    <col min="7" max="7" width="11.54296875" style="149" customWidth="1"/>
    <col min="8" max="8" width="9" style="96" customWidth="1"/>
    <col min="9" max="9" width="7.81640625" style="96" hidden="1" customWidth="1"/>
    <col min="10" max="10" width="8.54296875" style="96" hidden="1" customWidth="1"/>
    <col min="11" max="11" width="11.81640625" style="149" customWidth="1"/>
    <col min="12" max="12" width="12.81640625" style="96" customWidth="1"/>
    <col min="13" max="13" width="11.453125" style="96" customWidth="1"/>
    <col min="14" max="14" width="8.81640625" style="96" customWidth="1"/>
    <col min="15" max="15" width="12" style="96" customWidth="1"/>
    <col min="16" max="16" width="9.1796875" style="96" customWidth="1"/>
    <col min="17" max="17" width="8.453125" style="96" customWidth="1"/>
    <col min="18" max="18" width="9.81640625" style="96" customWidth="1"/>
    <col min="19" max="19" width="11.453125" style="96" customWidth="1"/>
    <col min="20" max="20" width="12.6328125" style="96" customWidth="1"/>
    <col min="21" max="21" width="12.81640625" style="149" customWidth="1"/>
    <col min="22" max="22" width="12.6328125" style="149" customWidth="1"/>
    <col min="23" max="24" width="8.81640625" style="96"/>
    <col min="27" max="27" width="8.81640625" style="96"/>
    <col min="29" max="32" width="0" hidden="1" customWidth="1"/>
  </cols>
  <sheetData>
    <row r="1" spans="1:29" s="54" customFormat="1" ht="17.5" x14ac:dyDescent="0.35">
      <c r="A1" s="171"/>
      <c r="B1" s="562"/>
      <c r="C1" s="562"/>
      <c r="D1" s="562"/>
      <c r="E1" s="562"/>
      <c r="F1" s="562"/>
      <c r="G1" s="562"/>
      <c r="H1" s="562"/>
      <c r="I1" s="562"/>
      <c r="J1" s="562"/>
      <c r="K1" s="562"/>
      <c r="L1" s="562"/>
      <c r="M1" s="562"/>
      <c r="N1" s="562"/>
      <c r="O1" s="562"/>
      <c r="P1" s="562"/>
      <c r="Q1" s="562"/>
      <c r="R1" s="562"/>
      <c r="S1" s="562"/>
      <c r="T1" s="131"/>
      <c r="U1" s="135"/>
      <c r="V1" s="135"/>
      <c r="W1" s="131"/>
      <c r="X1" s="131"/>
      <c r="AA1" s="131"/>
    </row>
    <row r="2" spans="1:29" s="54" customFormat="1" ht="35.15" customHeight="1" x14ac:dyDescent="0.4">
      <c r="A2" s="171"/>
      <c r="B2" s="563" t="s">
        <v>28</v>
      </c>
      <c r="C2" s="563"/>
      <c r="D2" s="563"/>
      <c r="E2" s="563"/>
      <c r="F2" s="563"/>
      <c r="G2" s="563"/>
      <c r="H2" s="563"/>
      <c r="I2" s="563"/>
      <c r="J2" s="563"/>
      <c r="K2" s="563"/>
      <c r="L2" s="563"/>
      <c r="M2" s="563"/>
      <c r="N2" s="563"/>
      <c r="O2" s="563"/>
      <c r="P2" s="563"/>
      <c r="Q2" s="563"/>
      <c r="R2" s="563"/>
      <c r="S2" s="563"/>
      <c r="T2" s="131"/>
      <c r="U2" s="135"/>
      <c r="V2" s="135"/>
      <c r="W2" s="131"/>
      <c r="X2" s="131"/>
      <c r="AA2" s="131"/>
    </row>
    <row r="3" spans="1:29" s="57" customFormat="1" ht="25" customHeight="1" x14ac:dyDescent="0.4">
      <c r="A3" s="172"/>
      <c r="B3" s="564" t="s">
        <v>86</v>
      </c>
      <c r="C3" s="564"/>
      <c r="D3" s="564"/>
      <c r="E3" s="564"/>
      <c r="F3" s="564"/>
      <c r="G3" s="564"/>
      <c r="H3" s="564"/>
      <c r="I3" s="564"/>
      <c r="J3" s="564"/>
      <c r="K3" s="564"/>
      <c r="L3" s="564"/>
      <c r="M3" s="564"/>
      <c r="N3" s="564"/>
      <c r="O3" s="564"/>
      <c r="P3" s="564"/>
      <c r="Q3" s="564"/>
      <c r="R3" s="564"/>
      <c r="S3" s="564"/>
      <c r="T3" s="132"/>
      <c r="U3" s="136"/>
      <c r="V3" s="136"/>
      <c r="W3" s="132"/>
      <c r="X3" s="132"/>
      <c r="AA3" s="132"/>
    </row>
    <row r="4" spans="1:29" s="52" customFormat="1" ht="84.65" customHeight="1" x14ac:dyDescent="0.25">
      <c r="A4" s="201" t="s">
        <v>6</v>
      </c>
      <c r="B4" s="202" t="s">
        <v>41</v>
      </c>
      <c r="C4" s="202" t="s">
        <v>43</v>
      </c>
      <c r="D4" s="202" t="s">
        <v>17</v>
      </c>
      <c r="E4" s="202" t="s">
        <v>18</v>
      </c>
      <c r="F4" s="202" t="s">
        <v>24</v>
      </c>
      <c r="G4" s="202" t="s">
        <v>19</v>
      </c>
      <c r="H4" s="202" t="s">
        <v>30</v>
      </c>
      <c r="I4" s="202" t="s">
        <v>20</v>
      </c>
      <c r="J4" s="202" t="s">
        <v>26</v>
      </c>
      <c r="K4" s="310" t="s">
        <v>394</v>
      </c>
      <c r="L4" s="202" t="s">
        <v>29</v>
      </c>
      <c r="M4" s="202" t="s">
        <v>31</v>
      </c>
      <c r="N4" s="202" t="s">
        <v>32</v>
      </c>
      <c r="O4" s="202" t="s">
        <v>33</v>
      </c>
      <c r="P4" s="202" t="s">
        <v>89</v>
      </c>
      <c r="Q4" s="202" t="s">
        <v>21</v>
      </c>
      <c r="R4" s="56" t="s">
        <v>27</v>
      </c>
      <c r="S4" s="202" t="s">
        <v>91</v>
      </c>
      <c r="T4" s="201" t="s">
        <v>22</v>
      </c>
      <c r="U4" s="201" t="s">
        <v>23</v>
      </c>
      <c r="V4" s="201" t="s">
        <v>88</v>
      </c>
      <c r="W4" s="301" t="s">
        <v>355</v>
      </c>
      <c r="X4" s="301" t="s">
        <v>359</v>
      </c>
      <c r="Y4" s="298" t="s">
        <v>356</v>
      </c>
      <c r="Z4" s="298" t="s">
        <v>358</v>
      </c>
      <c r="AA4" s="503" t="s">
        <v>365</v>
      </c>
      <c r="AB4" s="53"/>
      <c r="AC4" s="53"/>
    </row>
    <row r="5" spans="1:29" s="52" customFormat="1" ht="26.5" customHeight="1" x14ac:dyDescent="0.25">
      <c r="A5" s="287" t="s">
        <v>353</v>
      </c>
      <c r="B5" s="252"/>
      <c r="C5" s="252"/>
      <c r="D5" s="251"/>
      <c r="E5" s="251"/>
      <c r="F5" s="251"/>
      <c r="G5" s="253"/>
      <c r="H5" s="251"/>
      <c r="I5" s="251"/>
      <c r="J5" s="251"/>
      <c r="K5" s="254"/>
      <c r="L5" s="251"/>
      <c r="M5" s="251"/>
      <c r="N5" s="251"/>
      <c r="O5" s="251"/>
      <c r="P5" s="251"/>
      <c r="Q5" s="251"/>
      <c r="R5" s="119"/>
      <c r="S5" s="251"/>
      <c r="T5" s="251"/>
      <c r="U5" s="253"/>
      <c r="V5" s="253"/>
      <c r="W5" s="312"/>
      <c r="X5" s="312"/>
      <c r="Y5" s="313"/>
      <c r="Z5" s="313"/>
      <c r="AA5" s="504"/>
      <c r="AB5" s="53"/>
      <c r="AC5" s="53"/>
    </row>
    <row r="6" spans="1:29" x14ac:dyDescent="0.25">
      <c r="A6" s="112">
        <v>2008</v>
      </c>
      <c r="B6" s="74" t="s">
        <v>109</v>
      </c>
      <c r="C6" s="74" t="s">
        <v>111</v>
      </c>
      <c r="D6" s="72" t="s">
        <v>113</v>
      </c>
      <c r="E6" s="83">
        <v>136</v>
      </c>
      <c r="F6" s="83">
        <v>2008</v>
      </c>
      <c r="G6" s="255">
        <v>140633.9</v>
      </c>
      <c r="H6" s="83" t="s">
        <v>119</v>
      </c>
      <c r="I6" s="83" t="s">
        <v>119</v>
      </c>
      <c r="J6" s="83">
        <v>5</v>
      </c>
      <c r="K6" s="256">
        <v>100000</v>
      </c>
      <c r="L6" s="83" t="s">
        <v>108</v>
      </c>
      <c r="M6" s="83" t="s">
        <v>103</v>
      </c>
      <c r="N6" s="83" t="s">
        <v>103</v>
      </c>
      <c r="O6" s="83">
        <v>12</v>
      </c>
      <c r="P6" s="83">
        <v>23</v>
      </c>
      <c r="Q6" s="83" t="s">
        <v>105</v>
      </c>
      <c r="R6" s="383" t="s">
        <v>104</v>
      </c>
      <c r="S6" s="83" t="s">
        <v>103</v>
      </c>
      <c r="T6" s="112">
        <v>2019</v>
      </c>
      <c r="U6" s="137">
        <v>155000</v>
      </c>
      <c r="V6" s="137">
        <v>95000</v>
      </c>
      <c r="W6" s="302">
        <v>7</v>
      </c>
      <c r="X6" s="302">
        <f>+(2018-A6)-W6</f>
        <v>3</v>
      </c>
      <c r="Y6" s="300">
        <v>250000</v>
      </c>
      <c r="Z6" s="300">
        <f>+Table83[[#This Row],[Column5]]-Y6</f>
        <v>-109366.1</v>
      </c>
      <c r="AA6" s="505" t="s">
        <v>118</v>
      </c>
    </row>
    <row r="7" spans="1:29" x14ac:dyDescent="0.25">
      <c r="A7" s="113">
        <v>2008</v>
      </c>
      <c r="B7" s="74" t="s">
        <v>109</v>
      </c>
      <c r="C7" s="74" t="s">
        <v>111</v>
      </c>
      <c r="D7" s="72" t="s">
        <v>114</v>
      </c>
      <c r="E7" s="83">
        <v>137</v>
      </c>
      <c r="F7" s="83">
        <v>2008</v>
      </c>
      <c r="G7" s="255">
        <v>115930.8</v>
      </c>
      <c r="H7" s="383" t="s">
        <v>103</v>
      </c>
      <c r="I7" s="83" t="s">
        <v>103</v>
      </c>
      <c r="J7" s="83">
        <v>5</v>
      </c>
      <c r="K7" s="256">
        <v>100000</v>
      </c>
      <c r="L7" s="83" t="s">
        <v>103</v>
      </c>
      <c r="M7" s="83" t="s">
        <v>103</v>
      </c>
      <c r="N7" s="83" t="s">
        <v>103</v>
      </c>
      <c r="O7" s="83">
        <v>12</v>
      </c>
      <c r="P7" s="83">
        <v>23</v>
      </c>
      <c r="Q7" s="83" t="s">
        <v>105</v>
      </c>
      <c r="R7" s="383" t="s">
        <v>106</v>
      </c>
      <c r="S7" s="83" t="s">
        <v>103</v>
      </c>
      <c r="T7" s="113">
        <v>2018</v>
      </c>
      <c r="U7" s="138">
        <v>115930</v>
      </c>
      <c r="V7" s="138">
        <v>90000</v>
      </c>
      <c r="W7" s="302">
        <v>7</v>
      </c>
      <c r="X7" s="302">
        <f>+(2018-A7)-W7</f>
        <v>3</v>
      </c>
      <c r="Y7" s="300">
        <v>250000</v>
      </c>
      <c r="Z7" s="300">
        <f>+Table83[[#This Row],[Column5]]-Y7</f>
        <v>-134069.20000000001</v>
      </c>
      <c r="AA7" s="505" t="s">
        <v>118</v>
      </c>
    </row>
    <row r="8" spans="1:29" x14ac:dyDescent="0.25">
      <c r="A8" s="112">
        <v>2006</v>
      </c>
      <c r="B8" s="74" t="s">
        <v>109</v>
      </c>
      <c r="C8" s="74" t="s">
        <v>112</v>
      </c>
      <c r="D8" s="72" t="s">
        <v>115</v>
      </c>
      <c r="E8" s="83">
        <v>138</v>
      </c>
      <c r="F8" s="83">
        <v>2007</v>
      </c>
      <c r="G8" s="256">
        <v>117798</v>
      </c>
      <c r="H8" s="83" t="s">
        <v>119</v>
      </c>
      <c r="I8" s="83" t="s">
        <v>119</v>
      </c>
      <c r="J8" s="83">
        <v>5</v>
      </c>
      <c r="K8" s="256">
        <v>100000</v>
      </c>
      <c r="L8" s="83" t="s">
        <v>108</v>
      </c>
      <c r="M8" s="83" t="s">
        <v>103</v>
      </c>
      <c r="N8" s="83" t="s">
        <v>103</v>
      </c>
      <c r="O8" s="83">
        <v>8</v>
      </c>
      <c r="P8" s="83">
        <v>20</v>
      </c>
      <c r="Q8" s="83" t="s">
        <v>102</v>
      </c>
      <c r="R8" s="383" t="s">
        <v>104</v>
      </c>
      <c r="S8" s="83" t="s">
        <v>103</v>
      </c>
      <c r="T8" s="112">
        <v>2020</v>
      </c>
      <c r="U8" s="137">
        <v>130000</v>
      </c>
      <c r="V8" s="137">
        <v>95000</v>
      </c>
      <c r="W8" s="302">
        <v>7</v>
      </c>
      <c r="X8" s="302">
        <f>+(2018-A8)-W8</f>
        <v>5</v>
      </c>
      <c r="Y8" s="300">
        <v>250000</v>
      </c>
      <c r="Z8" s="300">
        <f>+Table83[[#This Row],[Column5]]-Y8</f>
        <v>-132202</v>
      </c>
      <c r="AA8" s="505" t="s">
        <v>118</v>
      </c>
    </row>
    <row r="9" spans="1:29" x14ac:dyDescent="0.25">
      <c r="A9" s="113">
        <v>2014</v>
      </c>
      <c r="B9" s="74" t="s">
        <v>110</v>
      </c>
      <c r="C9" s="74" t="s">
        <v>112</v>
      </c>
      <c r="D9" s="72" t="s">
        <v>116</v>
      </c>
      <c r="E9" s="83">
        <v>139</v>
      </c>
      <c r="F9" s="83">
        <v>2014</v>
      </c>
      <c r="G9" s="256">
        <v>117974</v>
      </c>
      <c r="H9" s="129" t="s">
        <v>119</v>
      </c>
      <c r="I9" s="129" t="s">
        <v>119</v>
      </c>
      <c r="J9" s="83">
        <v>5</v>
      </c>
      <c r="K9" s="256">
        <v>100000</v>
      </c>
      <c r="L9" s="83" t="s">
        <v>108</v>
      </c>
      <c r="M9" s="83" t="s">
        <v>108</v>
      </c>
      <c r="N9" s="83" t="s">
        <v>108</v>
      </c>
      <c r="O9" s="83">
        <v>14</v>
      </c>
      <c r="P9" s="83">
        <v>24</v>
      </c>
      <c r="Q9" s="83" t="s">
        <v>102</v>
      </c>
      <c r="R9" s="383" t="s">
        <v>107</v>
      </c>
      <c r="S9" s="83" t="s">
        <v>108</v>
      </c>
      <c r="T9" s="113">
        <v>2021</v>
      </c>
      <c r="U9" s="138">
        <v>150000</v>
      </c>
      <c r="V9" s="138">
        <v>95000</v>
      </c>
      <c r="W9" s="302">
        <v>7</v>
      </c>
      <c r="X9" s="302">
        <f>+(2018-A9)-W9</f>
        <v>-3</v>
      </c>
      <c r="Y9" s="300">
        <v>250000</v>
      </c>
      <c r="Z9" s="300">
        <f>+Table83[[#This Row],[Column5]]-Y9</f>
        <v>-132026</v>
      </c>
      <c r="AA9" s="505" t="s">
        <v>119</v>
      </c>
    </row>
    <row r="10" spans="1:29" ht="13" x14ac:dyDescent="0.3">
      <c r="A10" s="112"/>
      <c r="B10" s="74"/>
      <c r="C10" s="74"/>
      <c r="D10" s="72"/>
      <c r="E10" s="83"/>
      <c r="F10" s="83"/>
      <c r="G10" s="152"/>
      <c r="H10" s="83"/>
      <c r="I10" s="83"/>
      <c r="J10" s="83"/>
      <c r="K10" s="222"/>
      <c r="L10" s="222"/>
      <c r="M10" s="222"/>
      <c r="N10" s="222"/>
      <c r="O10" s="222"/>
      <c r="P10" s="222"/>
      <c r="Q10" s="222"/>
      <c r="R10" s="384"/>
      <c r="S10" s="222"/>
      <c r="T10" s="315"/>
      <c r="U10" s="316"/>
      <c r="V10" s="317" t="s">
        <v>357</v>
      </c>
      <c r="W10" s="307"/>
      <c r="X10" s="307">
        <v>3</v>
      </c>
      <c r="Y10" s="306"/>
      <c r="Z10" s="306">
        <v>0</v>
      </c>
      <c r="AA10" s="399"/>
    </row>
    <row r="11" spans="1:29" ht="13" x14ac:dyDescent="0.3">
      <c r="A11" s="288" t="s">
        <v>130</v>
      </c>
      <c r="B11" s="257"/>
      <c r="C11" s="257"/>
      <c r="D11" s="187"/>
      <c r="E11" s="194"/>
      <c r="F11" s="194"/>
      <c r="G11" s="258"/>
      <c r="H11" s="194"/>
      <c r="I11" s="194"/>
      <c r="J11" s="194"/>
      <c r="K11" s="258"/>
      <c r="L11" s="194"/>
      <c r="M11" s="194"/>
      <c r="N11" s="194"/>
      <c r="O11" s="194"/>
      <c r="P11" s="194"/>
      <c r="Q11" s="194"/>
      <c r="R11" s="194"/>
      <c r="S11" s="194"/>
      <c r="T11" s="124"/>
      <c r="U11" s="140"/>
      <c r="V11" s="142"/>
      <c r="W11" s="126"/>
      <c r="X11" s="126"/>
      <c r="Y11" s="126"/>
      <c r="Z11" s="126"/>
      <c r="AA11" s="506"/>
      <c r="AB11" s="314"/>
    </row>
    <row r="12" spans="1:29" x14ac:dyDescent="0.25">
      <c r="A12" s="112">
        <v>2009</v>
      </c>
      <c r="B12" s="74" t="s">
        <v>117</v>
      </c>
      <c r="C12" s="74"/>
      <c r="D12" s="73" t="s">
        <v>131</v>
      </c>
      <c r="E12" s="83">
        <v>16</v>
      </c>
      <c r="F12" s="236">
        <v>40205</v>
      </c>
      <c r="G12" s="152">
        <v>103546</v>
      </c>
      <c r="H12" s="83" t="s">
        <v>119</v>
      </c>
      <c r="I12" s="83" t="s">
        <v>119</v>
      </c>
      <c r="J12" s="83">
        <v>10</v>
      </c>
      <c r="K12" s="152"/>
      <c r="L12" s="83" t="s">
        <v>119</v>
      </c>
      <c r="M12" s="83" t="s">
        <v>119</v>
      </c>
      <c r="N12" s="83" t="s">
        <v>119</v>
      </c>
      <c r="O12" s="83"/>
      <c r="P12" s="83"/>
      <c r="Q12" s="83" t="s">
        <v>102</v>
      </c>
      <c r="R12" s="83">
        <v>80</v>
      </c>
      <c r="S12" s="83" t="s">
        <v>118</v>
      </c>
      <c r="T12" s="112">
        <v>2020</v>
      </c>
      <c r="U12" s="139">
        <v>200000</v>
      </c>
      <c r="V12" s="137">
        <v>65000</v>
      </c>
      <c r="W12" s="302">
        <v>7</v>
      </c>
      <c r="X12" s="302">
        <f>+(2018-A12)-W12</f>
        <v>2</v>
      </c>
      <c r="Y12" s="300">
        <v>250000</v>
      </c>
      <c r="Z12" s="300">
        <f>+Table83[[#This Row],[Column5]]-Y12</f>
        <v>-146454</v>
      </c>
      <c r="AA12" s="505" t="s">
        <v>119</v>
      </c>
    </row>
    <row r="13" spans="1:29" s="41" customFormat="1" x14ac:dyDescent="0.25">
      <c r="A13" s="113">
        <v>2009</v>
      </c>
      <c r="B13" s="78" t="s">
        <v>117</v>
      </c>
      <c r="C13" s="78"/>
      <c r="D13" s="75" t="s">
        <v>132</v>
      </c>
      <c r="E13" s="129">
        <v>17</v>
      </c>
      <c r="F13" s="259">
        <v>40205</v>
      </c>
      <c r="G13" s="260">
        <v>83256</v>
      </c>
      <c r="H13" s="129" t="s">
        <v>119</v>
      </c>
      <c r="I13" s="129" t="s">
        <v>119</v>
      </c>
      <c r="J13" s="129">
        <v>10</v>
      </c>
      <c r="K13" s="260"/>
      <c r="L13" s="129" t="s">
        <v>119</v>
      </c>
      <c r="M13" s="129" t="s">
        <v>119</v>
      </c>
      <c r="N13" s="129" t="s">
        <v>119</v>
      </c>
      <c r="O13" s="129"/>
      <c r="P13" s="129"/>
      <c r="Q13" s="129" t="s">
        <v>102</v>
      </c>
      <c r="R13" s="129">
        <v>80</v>
      </c>
      <c r="S13" s="129" t="s">
        <v>118</v>
      </c>
      <c r="T13" s="113">
        <v>2020</v>
      </c>
      <c r="U13" s="141">
        <v>200000</v>
      </c>
      <c r="V13" s="138">
        <v>65000</v>
      </c>
      <c r="W13" s="302">
        <v>7</v>
      </c>
      <c r="X13" s="302">
        <f>+(2018-A13)-W13</f>
        <v>2</v>
      </c>
      <c r="Y13" s="300">
        <v>250000</v>
      </c>
      <c r="Z13" s="300">
        <f>+Table83[[#This Row],[Column5]]-Y13</f>
        <v>-166744</v>
      </c>
      <c r="AA13" s="505" t="s">
        <v>119</v>
      </c>
    </row>
    <row r="14" spans="1:29" ht="13" x14ac:dyDescent="0.3">
      <c r="A14" s="112"/>
      <c r="B14" s="74"/>
      <c r="C14" s="74"/>
      <c r="D14" s="72"/>
      <c r="E14" s="83"/>
      <c r="F14" s="83"/>
      <c r="G14" s="152"/>
      <c r="H14" s="83"/>
      <c r="I14" s="83"/>
      <c r="J14" s="83"/>
      <c r="K14" s="152"/>
      <c r="L14" s="83"/>
      <c r="M14" s="83"/>
      <c r="N14" s="83"/>
      <c r="O14" s="83"/>
      <c r="P14" s="83"/>
      <c r="Q14" s="83"/>
      <c r="R14" s="83"/>
      <c r="S14" s="83"/>
      <c r="T14" s="112"/>
      <c r="U14" s="139"/>
      <c r="V14" s="328" t="s">
        <v>357</v>
      </c>
      <c r="W14" s="307"/>
      <c r="X14" s="307">
        <v>2</v>
      </c>
      <c r="Y14" s="306"/>
      <c r="Z14" s="306">
        <v>0</v>
      </c>
      <c r="AA14" s="399"/>
    </row>
    <row r="15" spans="1:29" ht="13" x14ac:dyDescent="0.25">
      <c r="A15" s="289" t="s">
        <v>135</v>
      </c>
      <c r="B15" s="257"/>
      <c r="C15" s="257"/>
      <c r="D15" s="187"/>
      <c r="E15" s="194"/>
      <c r="F15" s="194"/>
      <c r="G15" s="258"/>
      <c r="H15" s="194"/>
      <c r="I15" s="194"/>
      <c r="J15" s="194"/>
      <c r="K15" s="258"/>
      <c r="L15" s="194"/>
      <c r="M15" s="194"/>
      <c r="N15" s="194"/>
      <c r="O15" s="194"/>
      <c r="P15" s="194"/>
      <c r="Q15" s="194"/>
      <c r="R15" s="194"/>
      <c r="S15" s="194"/>
      <c r="T15" s="124"/>
      <c r="U15" s="140"/>
      <c r="V15" s="142"/>
      <c r="W15" s="123"/>
      <c r="X15" s="123"/>
      <c r="Y15" s="122"/>
      <c r="Z15" s="122"/>
      <c r="AA15" s="399"/>
    </row>
    <row r="16" spans="1:29" x14ac:dyDescent="0.25">
      <c r="A16" s="112">
        <v>2011</v>
      </c>
      <c r="B16" s="127" t="s">
        <v>136</v>
      </c>
      <c r="C16" s="127" t="s">
        <v>137</v>
      </c>
      <c r="D16" s="128" t="s">
        <v>138</v>
      </c>
      <c r="E16" s="130">
        <v>443</v>
      </c>
      <c r="F16" s="130">
        <v>2011</v>
      </c>
      <c r="G16" s="261">
        <v>196816</v>
      </c>
      <c r="H16" s="383" t="s">
        <v>118</v>
      </c>
      <c r="I16" s="130" t="s">
        <v>119</v>
      </c>
      <c r="J16" s="130">
        <v>7</v>
      </c>
      <c r="K16" s="262">
        <v>180000</v>
      </c>
      <c r="L16" s="130" t="s">
        <v>119</v>
      </c>
      <c r="M16" s="130" t="s">
        <v>119</v>
      </c>
      <c r="N16" s="130" t="s">
        <v>119</v>
      </c>
      <c r="O16" s="130" t="s">
        <v>139</v>
      </c>
      <c r="P16" s="130">
        <v>24</v>
      </c>
      <c r="Q16" s="130" t="s">
        <v>107</v>
      </c>
      <c r="R16" s="130">
        <v>58</v>
      </c>
      <c r="S16" s="130" t="s">
        <v>118</v>
      </c>
      <c r="T16" s="112">
        <v>2018</v>
      </c>
      <c r="U16" s="137">
        <v>260000</v>
      </c>
      <c r="V16" s="150">
        <v>100000</v>
      </c>
      <c r="W16" s="302">
        <v>7</v>
      </c>
      <c r="X16" s="302">
        <f>+(2018-A16)-W16</f>
        <v>0</v>
      </c>
      <c r="Y16" s="300">
        <v>250000</v>
      </c>
      <c r="Z16" s="300">
        <f>+Table83[[#This Row],[Column5]]-Y16</f>
        <v>-53184</v>
      </c>
      <c r="AA16" s="505" t="s">
        <v>118</v>
      </c>
    </row>
    <row r="17" spans="1:27" s="41" customFormat="1" x14ac:dyDescent="0.25">
      <c r="A17" s="113"/>
      <c r="B17" s="78"/>
      <c r="C17" s="78"/>
      <c r="D17" s="79"/>
      <c r="E17" s="129"/>
      <c r="F17" s="129"/>
      <c r="G17" s="260"/>
      <c r="H17" s="129"/>
      <c r="I17" s="129"/>
      <c r="J17" s="129"/>
      <c r="K17" s="260"/>
      <c r="L17" s="129"/>
      <c r="M17" s="129"/>
      <c r="N17" s="129"/>
      <c r="O17" s="129"/>
      <c r="P17" s="129"/>
      <c r="Q17" s="129"/>
      <c r="R17" s="129"/>
      <c r="S17" s="129"/>
      <c r="T17" s="113"/>
      <c r="U17" s="141"/>
      <c r="V17" s="141"/>
      <c r="W17" s="399"/>
      <c r="X17" s="399"/>
      <c r="Y17" s="303"/>
      <c r="Z17" s="303"/>
      <c r="AA17" s="399"/>
    </row>
    <row r="18" spans="1:27" x14ac:dyDescent="0.25">
      <c r="A18" s="112">
        <v>2009</v>
      </c>
      <c r="B18" s="127" t="s">
        <v>136</v>
      </c>
      <c r="C18" s="127" t="s">
        <v>137</v>
      </c>
      <c r="D18" s="128" t="s">
        <v>140</v>
      </c>
      <c r="E18" s="130">
        <v>562</v>
      </c>
      <c r="F18" s="130">
        <v>2010</v>
      </c>
      <c r="G18" s="261">
        <v>216437</v>
      </c>
      <c r="H18" s="383" t="s">
        <v>118</v>
      </c>
      <c r="I18" s="130" t="s">
        <v>119</v>
      </c>
      <c r="J18" s="130">
        <v>7</v>
      </c>
      <c r="K18" s="262">
        <v>180000</v>
      </c>
      <c r="L18" s="130" t="s">
        <v>119</v>
      </c>
      <c r="M18" s="130" t="s">
        <v>119</v>
      </c>
      <c r="N18" s="130" t="s">
        <v>119</v>
      </c>
      <c r="O18" s="130" t="s">
        <v>139</v>
      </c>
      <c r="P18" s="130">
        <v>24</v>
      </c>
      <c r="Q18" s="130" t="s">
        <v>107</v>
      </c>
      <c r="R18" s="130">
        <v>52</v>
      </c>
      <c r="S18" s="130" t="s">
        <v>118</v>
      </c>
      <c r="T18" s="112">
        <v>2016</v>
      </c>
      <c r="U18" s="137">
        <v>245000</v>
      </c>
      <c r="V18" s="150">
        <v>100000</v>
      </c>
      <c r="W18" s="302">
        <v>7</v>
      </c>
      <c r="X18" s="302">
        <f>+(2018-A18)-W18</f>
        <v>2</v>
      </c>
      <c r="Y18" s="300">
        <v>250000</v>
      </c>
      <c r="Z18" s="300">
        <f>+Table83[[#This Row],[Column5]]-Y18</f>
        <v>-33563</v>
      </c>
      <c r="AA18" s="505" t="s">
        <v>118</v>
      </c>
    </row>
    <row r="19" spans="1:27" x14ac:dyDescent="0.25">
      <c r="A19" s="113"/>
      <c r="B19" s="74"/>
      <c r="C19" s="74"/>
      <c r="D19" s="72"/>
      <c r="E19" s="83"/>
      <c r="F19" s="83"/>
      <c r="G19" s="152"/>
      <c r="H19" s="83"/>
      <c r="I19" s="83"/>
      <c r="J19" s="83"/>
      <c r="K19" s="152"/>
      <c r="L19" s="83"/>
      <c r="M19" s="83"/>
      <c r="N19" s="83"/>
      <c r="O19" s="83"/>
      <c r="P19" s="83"/>
      <c r="Q19" s="83"/>
      <c r="R19" s="83"/>
      <c r="S19" s="83"/>
      <c r="T19" s="113"/>
      <c r="U19" s="141"/>
      <c r="V19" s="141"/>
      <c r="W19" s="302"/>
      <c r="X19" s="302"/>
      <c r="Y19" s="299"/>
      <c r="Z19" s="299"/>
      <c r="AA19" s="399"/>
    </row>
    <row r="20" spans="1:27" s="41" customFormat="1" x14ac:dyDescent="0.25">
      <c r="A20" s="112">
        <v>2010</v>
      </c>
      <c r="B20" s="78" t="s">
        <v>136</v>
      </c>
      <c r="C20" s="78" t="s">
        <v>141</v>
      </c>
      <c r="D20" s="79" t="s">
        <v>142</v>
      </c>
      <c r="E20" s="129">
        <v>568</v>
      </c>
      <c r="F20" s="129">
        <v>2011</v>
      </c>
      <c r="G20" s="260">
        <v>47743</v>
      </c>
      <c r="H20" s="383" t="s">
        <v>118</v>
      </c>
      <c r="I20" s="129" t="s">
        <v>119</v>
      </c>
      <c r="J20" s="129">
        <v>9</v>
      </c>
      <c r="K20" s="263">
        <v>180000</v>
      </c>
      <c r="L20" s="129" t="s">
        <v>119</v>
      </c>
      <c r="M20" s="129" t="s">
        <v>119</v>
      </c>
      <c r="N20" s="129" t="s">
        <v>119</v>
      </c>
      <c r="O20" s="129" t="s">
        <v>143</v>
      </c>
      <c r="P20" s="129">
        <v>29</v>
      </c>
      <c r="Q20" s="129" t="s">
        <v>144</v>
      </c>
      <c r="R20" s="129">
        <v>60</v>
      </c>
      <c r="S20" s="129" t="s">
        <v>118</v>
      </c>
      <c r="T20" s="112">
        <v>2019</v>
      </c>
      <c r="U20" s="137">
        <v>78000</v>
      </c>
      <c r="V20" s="150">
        <v>205000</v>
      </c>
      <c r="W20" s="302">
        <v>7</v>
      </c>
      <c r="X20" s="302">
        <f>+(2018-A20)-W20</f>
        <v>1</v>
      </c>
      <c r="Y20" s="300">
        <v>250000</v>
      </c>
      <c r="Z20" s="300">
        <f>+Table83[[#This Row],[Column5]]-Y20</f>
        <v>-202257</v>
      </c>
      <c r="AA20" s="505" t="s">
        <v>118</v>
      </c>
    </row>
    <row r="21" spans="1:27" s="41" customFormat="1" x14ac:dyDescent="0.25">
      <c r="A21" s="113"/>
      <c r="B21" s="78"/>
      <c r="C21" s="78"/>
      <c r="D21" s="79"/>
      <c r="E21" s="129"/>
      <c r="F21" s="129"/>
      <c r="G21" s="260"/>
      <c r="H21" s="129"/>
      <c r="I21" s="129"/>
      <c r="J21" s="129"/>
      <c r="K21" s="260"/>
      <c r="L21" s="129"/>
      <c r="M21" s="129"/>
      <c r="N21" s="129"/>
      <c r="O21" s="129"/>
      <c r="P21" s="129"/>
      <c r="Q21" s="129"/>
      <c r="R21" s="129"/>
      <c r="S21" s="129"/>
      <c r="T21" s="113"/>
      <c r="U21" s="141"/>
      <c r="V21" s="141"/>
      <c r="W21" s="302"/>
      <c r="X21" s="302"/>
      <c r="Y21" s="299"/>
      <c r="Z21" s="299"/>
      <c r="AA21" s="399"/>
    </row>
    <row r="22" spans="1:27" s="41" customFormat="1" x14ac:dyDescent="0.25">
      <c r="A22" s="112">
        <v>2009</v>
      </c>
      <c r="B22" s="78" t="s">
        <v>136</v>
      </c>
      <c r="C22" s="78" t="s">
        <v>141</v>
      </c>
      <c r="D22" s="79" t="s">
        <v>145</v>
      </c>
      <c r="E22" s="129">
        <v>569</v>
      </c>
      <c r="F22" s="129">
        <v>2010</v>
      </c>
      <c r="G22" s="260">
        <v>89116</v>
      </c>
      <c r="H22" s="129" t="s">
        <v>119</v>
      </c>
      <c r="I22" s="129" t="s">
        <v>119</v>
      </c>
      <c r="J22" s="129">
        <v>9</v>
      </c>
      <c r="K22" s="263">
        <v>180000</v>
      </c>
      <c r="L22" s="129" t="s">
        <v>119</v>
      </c>
      <c r="M22" s="129" t="s">
        <v>119</v>
      </c>
      <c r="N22" s="129" t="s">
        <v>119</v>
      </c>
      <c r="O22" s="129" t="s">
        <v>143</v>
      </c>
      <c r="P22" s="129">
        <v>29</v>
      </c>
      <c r="Q22" s="129" t="s">
        <v>144</v>
      </c>
      <c r="R22" s="129">
        <v>59</v>
      </c>
      <c r="S22" s="129" t="s">
        <v>118</v>
      </c>
      <c r="T22" s="112">
        <v>2018</v>
      </c>
      <c r="U22" s="137">
        <v>110000</v>
      </c>
      <c r="V22" s="150">
        <v>205000</v>
      </c>
      <c r="W22" s="302">
        <v>7</v>
      </c>
      <c r="X22" s="302">
        <f>+(2018-A22)-W22</f>
        <v>2</v>
      </c>
      <c r="Y22" s="300">
        <v>250000</v>
      </c>
      <c r="Z22" s="300">
        <f>+Table83[[#This Row],[Column5]]-Y22</f>
        <v>-160884</v>
      </c>
      <c r="AA22" s="505" t="s">
        <v>119</v>
      </c>
    </row>
    <row r="23" spans="1:27" s="41" customFormat="1" x14ac:dyDescent="0.25">
      <c r="A23" s="113"/>
      <c r="B23" s="78"/>
      <c r="C23" s="78"/>
      <c r="D23" s="79"/>
      <c r="E23" s="129"/>
      <c r="F23" s="129"/>
      <c r="G23" s="260"/>
      <c r="H23" s="129"/>
      <c r="I23" s="129"/>
      <c r="J23" s="129"/>
      <c r="K23" s="260"/>
      <c r="L23" s="129"/>
      <c r="M23" s="129"/>
      <c r="N23" s="129"/>
      <c r="O23" s="129"/>
      <c r="P23" s="129"/>
      <c r="Q23" s="129"/>
      <c r="R23" s="129"/>
      <c r="S23" s="129"/>
      <c r="T23" s="113"/>
      <c r="U23" s="141"/>
      <c r="V23" s="141"/>
      <c r="W23" s="302"/>
      <c r="X23" s="302"/>
      <c r="Y23" s="299"/>
      <c r="Z23" s="299"/>
      <c r="AA23" s="399"/>
    </row>
    <row r="24" spans="1:27" s="41" customFormat="1" x14ac:dyDescent="0.25">
      <c r="A24" s="112">
        <v>2012</v>
      </c>
      <c r="B24" s="78" t="s">
        <v>136</v>
      </c>
      <c r="C24" s="78" t="s">
        <v>137</v>
      </c>
      <c r="D24" s="79" t="s">
        <v>146</v>
      </c>
      <c r="E24" s="129">
        <v>905</v>
      </c>
      <c r="F24" s="129">
        <v>2012</v>
      </c>
      <c r="G24" s="260">
        <v>182341</v>
      </c>
      <c r="H24" s="129" t="s">
        <v>119</v>
      </c>
      <c r="I24" s="129" t="s">
        <v>119</v>
      </c>
      <c r="J24" s="129">
        <v>7</v>
      </c>
      <c r="K24" s="263">
        <v>180000</v>
      </c>
      <c r="L24" s="129" t="s">
        <v>119</v>
      </c>
      <c r="M24" s="129" t="s">
        <v>119</v>
      </c>
      <c r="N24" s="129" t="s">
        <v>119</v>
      </c>
      <c r="O24" s="129" t="s">
        <v>139</v>
      </c>
      <c r="P24" s="129">
        <v>24</v>
      </c>
      <c r="Q24" s="129" t="s">
        <v>107</v>
      </c>
      <c r="R24" s="129">
        <v>59</v>
      </c>
      <c r="S24" s="129" t="s">
        <v>118</v>
      </c>
      <c r="T24" s="112">
        <v>2019</v>
      </c>
      <c r="U24" s="137">
        <v>245000</v>
      </c>
      <c r="V24" s="150">
        <v>100000</v>
      </c>
      <c r="W24" s="302">
        <v>7</v>
      </c>
      <c r="X24" s="302">
        <f>+(2018-A24)-W24</f>
        <v>-1</v>
      </c>
      <c r="Y24" s="300">
        <v>250000</v>
      </c>
      <c r="Z24" s="300">
        <f>+Table83[[#This Row],[Column5]]-Y24</f>
        <v>-67659</v>
      </c>
      <c r="AA24" s="505" t="s">
        <v>119</v>
      </c>
    </row>
    <row r="25" spans="1:27" s="41" customFormat="1" x14ac:dyDescent="0.25">
      <c r="A25" s="113"/>
      <c r="B25" s="78"/>
      <c r="C25" s="78"/>
      <c r="D25" s="79"/>
      <c r="E25" s="129"/>
      <c r="F25" s="129"/>
      <c r="G25" s="260"/>
      <c r="H25" s="129"/>
      <c r="I25" s="129"/>
      <c r="J25" s="129"/>
      <c r="K25" s="260"/>
      <c r="L25" s="129"/>
      <c r="M25" s="129"/>
      <c r="N25" s="129"/>
      <c r="O25" s="129"/>
      <c r="P25" s="129"/>
      <c r="Q25" s="129"/>
      <c r="R25" s="129"/>
      <c r="S25" s="129"/>
      <c r="T25" s="113"/>
      <c r="U25" s="141"/>
      <c r="V25" s="141"/>
      <c r="W25" s="302"/>
      <c r="X25" s="302"/>
      <c r="Y25" s="299"/>
      <c r="Z25" s="299"/>
      <c r="AA25" s="399"/>
    </row>
    <row r="26" spans="1:27" s="41" customFormat="1" x14ac:dyDescent="0.25">
      <c r="A26" s="112">
        <v>2012</v>
      </c>
      <c r="B26" s="78" t="s">
        <v>136</v>
      </c>
      <c r="C26" s="78" t="s">
        <v>137</v>
      </c>
      <c r="D26" s="79" t="s">
        <v>147</v>
      </c>
      <c r="E26" s="129">
        <v>906</v>
      </c>
      <c r="F26" s="129">
        <v>2012</v>
      </c>
      <c r="G26" s="260">
        <v>165171</v>
      </c>
      <c r="H26" s="129" t="s">
        <v>119</v>
      </c>
      <c r="I26" s="129" t="s">
        <v>119</v>
      </c>
      <c r="J26" s="129">
        <v>7</v>
      </c>
      <c r="K26" s="263">
        <v>180000</v>
      </c>
      <c r="L26" s="129" t="s">
        <v>119</v>
      </c>
      <c r="M26" s="129" t="s">
        <v>119</v>
      </c>
      <c r="N26" s="129" t="s">
        <v>119</v>
      </c>
      <c r="O26" s="129" t="s">
        <v>139</v>
      </c>
      <c r="P26" s="129">
        <v>24</v>
      </c>
      <c r="Q26" s="129" t="s">
        <v>107</v>
      </c>
      <c r="R26" s="129">
        <v>58</v>
      </c>
      <c r="S26" s="129" t="s">
        <v>118</v>
      </c>
      <c r="T26" s="112">
        <v>2019</v>
      </c>
      <c r="U26" s="137">
        <v>220000</v>
      </c>
      <c r="V26" s="150">
        <v>100000</v>
      </c>
      <c r="W26" s="302">
        <v>7</v>
      </c>
      <c r="X26" s="302">
        <f>+(2018-A26)-W26</f>
        <v>-1</v>
      </c>
      <c r="Y26" s="300">
        <v>250000</v>
      </c>
      <c r="Z26" s="300">
        <f>+Table83[[#This Row],[Column5]]-Y26</f>
        <v>-84829</v>
      </c>
      <c r="AA26" s="505" t="s">
        <v>119</v>
      </c>
    </row>
    <row r="27" spans="1:27" ht="13" x14ac:dyDescent="0.3">
      <c r="A27" s="113"/>
      <c r="B27" s="74"/>
      <c r="C27" s="74"/>
      <c r="D27" s="72"/>
      <c r="E27" s="83"/>
      <c r="F27" s="83"/>
      <c r="G27" s="152"/>
      <c r="H27" s="83"/>
      <c r="I27" s="83"/>
      <c r="J27" s="83"/>
      <c r="K27" s="152"/>
      <c r="L27" s="83"/>
      <c r="M27" s="83"/>
      <c r="N27" s="83"/>
      <c r="O27" s="83"/>
      <c r="P27" s="83"/>
      <c r="Q27" s="83"/>
      <c r="R27" s="83"/>
      <c r="S27" s="83"/>
      <c r="T27" s="113"/>
      <c r="U27" s="141"/>
      <c r="V27" s="322" t="s">
        <v>357</v>
      </c>
      <c r="W27" s="307"/>
      <c r="X27" s="307">
        <v>3</v>
      </c>
      <c r="Y27" s="306"/>
      <c r="Z27" s="306">
        <v>0</v>
      </c>
      <c r="AA27" s="399"/>
    </row>
    <row r="28" spans="1:27" ht="13" x14ac:dyDescent="0.3">
      <c r="A28" s="290" t="s">
        <v>148</v>
      </c>
      <c r="B28" s="257"/>
      <c r="C28" s="257"/>
      <c r="D28" s="187"/>
      <c r="E28" s="194"/>
      <c r="F28" s="194"/>
      <c r="G28" s="258"/>
      <c r="H28" s="194"/>
      <c r="I28" s="194"/>
      <c r="J28" s="194"/>
      <c r="K28" s="258"/>
      <c r="L28" s="194"/>
      <c r="M28" s="194"/>
      <c r="N28" s="194"/>
      <c r="O28" s="194"/>
      <c r="P28" s="194"/>
      <c r="Q28" s="194"/>
      <c r="R28" s="194"/>
      <c r="S28" s="194"/>
      <c r="T28" s="126"/>
      <c r="U28" s="142"/>
      <c r="V28" s="142"/>
      <c r="W28" s="123"/>
      <c r="X28" s="123"/>
      <c r="Y28" s="122"/>
      <c r="Z28" s="122"/>
      <c r="AA28" s="507"/>
    </row>
    <row r="29" spans="1:27" x14ac:dyDescent="0.25">
      <c r="A29" s="69">
        <v>2008</v>
      </c>
      <c r="B29" s="74" t="s">
        <v>117</v>
      </c>
      <c r="C29" s="74" t="s">
        <v>111</v>
      </c>
      <c r="D29" s="72" t="s">
        <v>149</v>
      </c>
      <c r="E29" s="83">
        <v>55</v>
      </c>
      <c r="F29" s="236">
        <v>39778</v>
      </c>
      <c r="G29" s="256">
        <v>259762</v>
      </c>
      <c r="H29" s="83" t="s">
        <v>150</v>
      </c>
      <c r="I29" s="83" t="s">
        <v>150</v>
      </c>
      <c r="J29" s="83">
        <v>7</v>
      </c>
      <c r="K29" s="256">
        <v>200000</v>
      </c>
      <c r="L29" s="83" t="s">
        <v>150</v>
      </c>
      <c r="M29" s="83" t="s">
        <v>150</v>
      </c>
      <c r="N29" s="83" t="s">
        <v>150</v>
      </c>
      <c r="O29" s="83" t="s">
        <v>151</v>
      </c>
      <c r="P29" s="83" t="s">
        <v>152</v>
      </c>
      <c r="Q29" s="83" t="s">
        <v>153</v>
      </c>
      <c r="R29" s="83">
        <v>77</v>
      </c>
      <c r="S29" s="83" t="s">
        <v>150</v>
      </c>
      <c r="T29" s="69">
        <v>2018</v>
      </c>
      <c r="U29" s="143">
        <v>260000</v>
      </c>
      <c r="V29" s="143">
        <v>65000</v>
      </c>
      <c r="W29" s="302">
        <v>7</v>
      </c>
      <c r="X29" s="302">
        <f>+(2018-A29)-W29</f>
        <v>3</v>
      </c>
      <c r="Y29" s="300">
        <v>250000</v>
      </c>
      <c r="Z29" s="300">
        <f>+Table83[[#This Row],[Column5]]-Y29</f>
        <v>9762</v>
      </c>
      <c r="AA29" s="505" t="s">
        <v>119</v>
      </c>
    </row>
    <row r="30" spans="1:27" x14ac:dyDescent="0.25">
      <c r="A30" s="70">
        <v>2011</v>
      </c>
      <c r="B30" s="74" t="s">
        <v>117</v>
      </c>
      <c r="C30" s="74" t="s">
        <v>111</v>
      </c>
      <c r="D30" s="72" t="s">
        <v>154</v>
      </c>
      <c r="E30" s="83">
        <v>60</v>
      </c>
      <c r="F30" s="236">
        <v>40674</v>
      </c>
      <c r="G30" s="256">
        <v>274429</v>
      </c>
      <c r="H30" s="83" t="s">
        <v>150</v>
      </c>
      <c r="I30" s="83" t="s">
        <v>150</v>
      </c>
      <c r="J30" s="83">
        <v>7</v>
      </c>
      <c r="K30" s="256">
        <v>200000</v>
      </c>
      <c r="L30" s="83" t="s">
        <v>150</v>
      </c>
      <c r="M30" s="83" t="s">
        <v>150</v>
      </c>
      <c r="N30" s="83" t="s">
        <v>150</v>
      </c>
      <c r="O30" s="83" t="s">
        <v>151</v>
      </c>
      <c r="P30" s="83" t="s">
        <v>155</v>
      </c>
      <c r="Q30" s="83" t="s">
        <v>153</v>
      </c>
      <c r="R30" s="83">
        <v>79</v>
      </c>
      <c r="S30" s="83" t="s">
        <v>150</v>
      </c>
      <c r="T30" s="70">
        <v>2020</v>
      </c>
      <c r="U30" s="144">
        <v>285000</v>
      </c>
      <c r="V30" s="144">
        <v>67500</v>
      </c>
      <c r="W30" s="302">
        <v>7</v>
      </c>
      <c r="X30" s="302">
        <f>+(2018-A30)-W30</f>
        <v>0</v>
      </c>
      <c r="Y30" s="300">
        <v>250000</v>
      </c>
      <c r="Z30" s="300">
        <f>+Table83[[#This Row],[Column5]]-Y30</f>
        <v>24429</v>
      </c>
      <c r="AA30" s="505" t="s">
        <v>119</v>
      </c>
    </row>
    <row r="31" spans="1:27" x14ac:dyDescent="0.25">
      <c r="A31" s="69">
        <v>2015</v>
      </c>
      <c r="B31" s="74" t="s">
        <v>117</v>
      </c>
      <c r="C31" s="74" t="s">
        <v>111</v>
      </c>
      <c r="D31" s="72" t="s">
        <v>156</v>
      </c>
      <c r="E31" s="83">
        <v>57</v>
      </c>
      <c r="F31" s="236">
        <v>42150</v>
      </c>
      <c r="G31" s="256">
        <v>120163</v>
      </c>
      <c r="H31" s="83" t="s">
        <v>150</v>
      </c>
      <c r="I31" s="83" t="s">
        <v>150</v>
      </c>
      <c r="J31" s="83">
        <v>7</v>
      </c>
      <c r="K31" s="256">
        <v>200000</v>
      </c>
      <c r="L31" s="83" t="s">
        <v>150</v>
      </c>
      <c r="M31" s="83" t="s">
        <v>150</v>
      </c>
      <c r="N31" s="83" t="s">
        <v>150</v>
      </c>
      <c r="O31" s="83" t="s">
        <v>151</v>
      </c>
      <c r="P31" s="83" t="s">
        <v>152</v>
      </c>
      <c r="Q31" s="83" t="s">
        <v>153</v>
      </c>
      <c r="R31" s="83">
        <v>85</v>
      </c>
      <c r="S31" s="83" t="s">
        <v>150</v>
      </c>
      <c r="T31" s="69">
        <v>2022</v>
      </c>
      <c r="U31" s="143">
        <v>240000</v>
      </c>
      <c r="V31" s="143">
        <v>70000</v>
      </c>
      <c r="W31" s="302">
        <v>7</v>
      </c>
      <c r="X31" s="302">
        <f>+(2018-A31)-W31</f>
        <v>-4</v>
      </c>
      <c r="Y31" s="300">
        <v>250000</v>
      </c>
      <c r="Z31" s="300">
        <f>+Table83[[#This Row],[Column5]]-Y31</f>
        <v>-129837</v>
      </c>
      <c r="AA31" s="505" t="s">
        <v>119</v>
      </c>
    </row>
    <row r="32" spans="1:27" x14ac:dyDescent="0.25">
      <c r="A32" s="70">
        <v>2017</v>
      </c>
      <c r="B32" s="74" t="s">
        <v>117</v>
      </c>
      <c r="C32" s="74" t="s">
        <v>111</v>
      </c>
      <c r="D32" s="72" t="s">
        <v>157</v>
      </c>
      <c r="E32" s="83">
        <v>58</v>
      </c>
      <c r="F32" s="236">
        <v>42152</v>
      </c>
      <c r="G32" s="256">
        <v>50197</v>
      </c>
      <c r="H32" s="83" t="s">
        <v>150</v>
      </c>
      <c r="I32" s="83" t="s">
        <v>150</v>
      </c>
      <c r="J32" s="83">
        <v>7</v>
      </c>
      <c r="K32" s="256">
        <v>200000</v>
      </c>
      <c r="L32" s="83" t="s">
        <v>150</v>
      </c>
      <c r="M32" s="83" t="s">
        <v>150</v>
      </c>
      <c r="N32" s="83" t="s">
        <v>150</v>
      </c>
      <c r="O32" s="83" t="s">
        <v>151</v>
      </c>
      <c r="P32" s="83" t="s">
        <v>152</v>
      </c>
      <c r="Q32" s="83" t="s">
        <v>153</v>
      </c>
      <c r="R32" s="83">
        <v>87</v>
      </c>
      <c r="S32" s="83" t="s">
        <v>150</v>
      </c>
      <c r="T32" s="70">
        <v>2024</v>
      </c>
      <c r="U32" s="144">
        <v>240000</v>
      </c>
      <c r="V32" s="144">
        <v>72500</v>
      </c>
      <c r="W32" s="302">
        <v>7</v>
      </c>
      <c r="X32" s="302">
        <f>+(2018-A32)-W32</f>
        <v>-6</v>
      </c>
      <c r="Y32" s="300">
        <v>250000</v>
      </c>
      <c r="Z32" s="300">
        <f>+Table83[[#This Row],[Column5]]-Y32</f>
        <v>-199803</v>
      </c>
      <c r="AA32" s="505" t="s">
        <v>119</v>
      </c>
    </row>
    <row r="33" spans="1:37" ht="13" x14ac:dyDescent="0.3">
      <c r="A33" s="113"/>
      <c r="B33" s="74"/>
      <c r="C33" s="74"/>
      <c r="D33" s="72"/>
      <c r="E33" s="83"/>
      <c r="F33" s="83"/>
      <c r="G33" s="152"/>
      <c r="H33" s="83"/>
      <c r="I33" s="83"/>
      <c r="J33" s="83"/>
      <c r="K33" s="152"/>
      <c r="L33" s="83"/>
      <c r="M33" s="83"/>
      <c r="N33" s="83"/>
      <c r="O33" s="83"/>
      <c r="P33" s="83"/>
      <c r="Q33" s="83"/>
      <c r="R33" s="83"/>
      <c r="S33" s="83"/>
      <c r="T33" s="113"/>
      <c r="U33" s="141"/>
      <c r="V33" s="322" t="s">
        <v>357</v>
      </c>
      <c r="W33" s="307"/>
      <c r="X33" s="307">
        <v>1</v>
      </c>
      <c r="Y33" s="306"/>
      <c r="Z33" s="306">
        <v>2</v>
      </c>
      <c r="AA33" s="399"/>
    </row>
    <row r="34" spans="1:37" ht="13" x14ac:dyDescent="0.3">
      <c r="A34" s="294" t="s">
        <v>158</v>
      </c>
      <c r="B34" s="257"/>
      <c r="C34" s="257"/>
      <c r="D34" s="187"/>
      <c r="E34" s="194"/>
      <c r="F34" s="194"/>
      <c r="G34" s="258"/>
      <c r="H34" s="194"/>
      <c r="I34" s="194"/>
      <c r="J34" s="194"/>
      <c r="K34" s="258"/>
      <c r="L34" s="194"/>
      <c r="M34" s="194"/>
      <c r="N34" s="194"/>
      <c r="O34" s="194"/>
      <c r="P34" s="194"/>
      <c r="Q34" s="194"/>
      <c r="R34" s="194"/>
      <c r="S34" s="194"/>
      <c r="T34" s="126"/>
      <c r="U34" s="142"/>
      <c r="V34" s="142"/>
      <c r="W34" s="400"/>
      <c r="X34" s="400"/>
      <c r="Y34" s="321"/>
      <c r="Z34" s="321"/>
      <c r="AA34" s="507"/>
    </row>
    <row r="35" spans="1:37" x14ac:dyDescent="0.25">
      <c r="A35" s="69">
        <v>2010</v>
      </c>
      <c r="B35" s="81" t="s">
        <v>117</v>
      </c>
      <c r="C35" s="81" t="s">
        <v>180</v>
      </c>
      <c r="D35" s="83" t="s">
        <v>181</v>
      </c>
      <c r="E35" s="83">
        <v>5</v>
      </c>
      <c r="F35" s="236">
        <v>40445</v>
      </c>
      <c r="G35" s="256">
        <v>188920</v>
      </c>
      <c r="H35" s="83" t="s">
        <v>108</v>
      </c>
      <c r="I35" s="83" t="s">
        <v>108</v>
      </c>
      <c r="J35" s="83">
        <v>10</v>
      </c>
      <c r="K35" s="152" t="s">
        <v>163</v>
      </c>
      <c r="L35" s="83" t="s">
        <v>108</v>
      </c>
      <c r="M35" s="83" t="s">
        <v>108</v>
      </c>
      <c r="N35" s="83" t="s">
        <v>108</v>
      </c>
      <c r="O35" s="83">
        <v>14</v>
      </c>
      <c r="P35" s="83" t="s">
        <v>182</v>
      </c>
      <c r="Q35" s="83" t="s">
        <v>165</v>
      </c>
      <c r="R35" s="83" t="s">
        <v>166</v>
      </c>
      <c r="S35" s="83" t="s">
        <v>103</v>
      </c>
      <c r="T35" s="69" t="s">
        <v>163</v>
      </c>
      <c r="U35" s="146" t="s">
        <v>163</v>
      </c>
      <c r="V35" s="146" t="s">
        <v>163</v>
      </c>
      <c r="W35" s="302">
        <v>7</v>
      </c>
      <c r="X35" s="302">
        <f>+(2018-A35)-W35</f>
        <v>1</v>
      </c>
      <c r="Y35" s="300">
        <v>250000</v>
      </c>
      <c r="Z35" s="300">
        <f>+Table83[[#This Row],[Column5]]-Y35</f>
        <v>-61080</v>
      </c>
      <c r="AA35" s="508" t="s">
        <v>119</v>
      </c>
    </row>
    <row r="36" spans="1:37" ht="13" x14ac:dyDescent="0.3">
      <c r="A36" s="112"/>
      <c r="B36" s="74"/>
      <c r="C36" s="127"/>
      <c r="D36" s="128"/>
      <c r="E36" s="130"/>
      <c r="F36" s="130"/>
      <c r="G36" s="261"/>
      <c r="H36" s="130"/>
      <c r="I36" s="130"/>
      <c r="J36" s="130"/>
      <c r="K36" s="261"/>
      <c r="L36" s="130"/>
      <c r="M36" s="130"/>
      <c r="N36" s="130"/>
      <c r="O36" s="130"/>
      <c r="P36" s="130"/>
      <c r="Q36" s="130"/>
      <c r="R36" s="130"/>
      <c r="S36" s="130"/>
      <c r="T36" s="112"/>
      <c r="U36" s="139"/>
      <c r="V36" s="328" t="s">
        <v>357</v>
      </c>
      <c r="W36" s="307"/>
      <c r="X36" s="307">
        <v>1</v>
      </c>
      <c r="Y36" s="333"/>
      <c r="Z36" s="333">
        <v>0</v>
      </c>
      <c r="AA36" s="508"/>
      <c r="AB36" s="329"/>
      <c r="AC36" s="329"/>
      <c r="AD36" s="329"/>
      <c r="AE36" s="295"/>
      <c r="AF36" s="314"/>
      <c r="AG36" s="330"/>
      <c r="AH36" s="325"/>
      <c r="AI36" s="331"/>
      <c r="AJ36" s="325"/>
      <c r="AK36" s="331"/>
    </row>
    <row r="37" spans="1:37" ht="13" x14ac:dyDescent="0.3">
      <c r="A37" s="288" t="s">
        <v>352</v>
      </c>
      <c r="B37" s="257"/>
      <c r="C37" s="257"/>
      <c r="D37" s="187"/>
      <c r="E37" s="194"/>
      <c r="F37" s="194"/>
      <c r="G37" s="258"/>
      <c r="H37" s="194"/>
      <c r="I37" s="194"/>
      <c r="J37" s="194"/>
      <c r="K37" s="326"/>
      <c r="L37" s="327"/>
      <c r="M37" s="327"/>
      <c r="N37" s="327"/>
      <c r="O37" s="327"/>
      <c r="P37" s="327"/>
      <c r="Q37" s="327"/>
      <c r="R37" s="327"/>
      <c r="S37" s="327"/>
      <c r="T37" s="327"/>
      <c r="U37" s="326"/>
      <c r="V37" s="326"/>
      <c r="W37" s="327"/>
      <c r="X37" s="327"/>
      <c r="Y37" s="323"/>
      <c r="Z37" s="332"/>
      <c r="AA37" s="507"/>
    </row>
    <row r="38" spans="1:37" x14ac:dyDescent="0.25">
      <c r="A38" s="112">
        <v>2009</v>
      </c>
      <c r="B38" s="264" t="s">
        <v>117</v>
      </c>
      <c r="C38" s="264" t="s">
        <v>205</v>
      </c>
      <c r="D38" s="130" t="s">
        <v>206</v>
      </c>
      <c r="E38" s="130">
        <v>6936</v>
      </c>
      <c r="F38" s="265">
        <v>40053</v>
      </c>
      <c r="G38" s="266">
        <v>191860</v>
      </c>
      <c r="H38" s="130" t="s">
        <v>119</v>
      </c>
      <c r="I38" s="130" t="s">
        <v>119</v>
      </c>
      <c r="J38" s="130"/>
      <c r="K38" s="261"/>
      <c r="L38" s="130" t="s">
        <v>119</v>
      </c>
      <c r="M38" s="130" t="s">
        <v>119</v>
      </c>
      <c r="N38" s="130" t="s">
        <v>119</v>
      </c>
      <c r="O38" s="130" t="s">
        <v>207</v>
      </c>
      <c r="P38" s="130" t="s">
        <v>208</v>
      </c>
      <c r="Q38" s="130" t="s">
        <v>144</v>
      </c>
      <c r="R38" s="130">
        <v>50</v>
      </c>
      <c r="S38" s="130" t="s">
        <v>118</v>
      </c>
      <c r="T38" s="112">
        <v>2018</v>
      </c>
      <c r="U38" s="153">
        <v>199000</v>
      </c>
      <c r="V38" s="154">
        <v>80400</v>
      </c>
      <c r="W38" s="302">
        <v>7</v>
      </c>
      <c r="X38" s="302">
        <f t="shared" ref="X38:X48" si="0">+(2018-A38)-W38</f>
        <v>2</v>
      </c>
      <c r="Y38" s="300">
        <v>250000</v>
      </c>
      <c r="Z38" s="300">
        <f>+Table83[[#This Row],[Column5]]-Y38</f>
        <v>-58140</v>
      </c>
      <c r="AA38" s="399"/>
    </row>
    <row r="39" spans="1:37" s="41" customFormat="1" x14ac:dyDescent="0.25">
      <c r="A39" s="113">
        <v>2009</v>
      </c>
      <c r="B39" s="267" t="s">
        <v>117</v>
      </c>
      <c r="C39" s="267" t="s">
        <v>205</v>
      </c>
      <c r="D39" s="129" t="s">
        <v>209</v>
      </c>
      <c r="E39" s="129">
        <v>6937</v>
      </c>
      <c r="F39" s="259">
        <v>40053</v>
      </c>
      <c r="G39" s="268">
        <v>188498</v>
      </c>
      <c r="H39" s="129" t="s">
        <v>119</v>
      </c>
      <c r="I39" s="129" t="s">
        <v>119</v>
      </c>
      <c r="J39" s="129"/>
      <c r="K39" s="260"/>
      <c r="L39" s="129" t="s">
        <v>119</v>
      </c>
      <c r="M39" s="129" t="s">
        <v>119</v>
      </c>
      <c r="N39" s="129" t="s">
        <v>119</v>
      </c>
      <c r="O39" s="129" t="s">
        <v>207</v>
      </c>
      <c r="P39" s="129" t="s">
        <v>210</v>
      </c>
      <c r="Q39" s="129" t="s">
        <v>144</v>
      </c>
      <c r="R39" s="129">
        <v>47</v>
      </c>
      <c r="S39" s="129" t="s">
        <v>118</v>
      </c>
      <c r="T39" s="113">
        <v>2018</v>
      </c>
      <c r="U39" s="155">
        <v>196000</v>
      </c>
      <c r="V39" s="156">
        <v>80400</v>
      </c>
      <c r="W39" s="302">
        <v>7</v>
      </c>
      <c r="X39" s="302">
        <f t="shared" si="0"/>
        <v>2</v>
      </c>
      <c r="Y39" s="300">
        <v>250000</v>
      </c>
      <c r="Z39" s="300">
        <f>+Table83[[#This Row],[Column5]]-Y39</f>
        <v>-61502</v>
      </c>
      <c r="AA39" s="505" t="s">
        <v>118</v>
      </c>
    </row>
    <row r="40" spans="1:37" x14ac:dyDescent="0.25">
      <c r="A40" s="112">
        <v>2009</v>
      </c>
      <c r="B40" s="81" t="s">
        <v>117</v>
      </c>
      <c r="C40" s="81" t="s">
        <v>205</v>
      </c>
      <c r="D40" s="83" t="s">
        <v>211</v>
      </c>
      <c r="E40" s="83">
        <v>6938</v>
      </c>
      <c r="F40" s="236">
        <v>40053</v>
      </c>
      <c r="G40" s="269">
        <v>209019</v>
      </c>
      <c r="H40" s="83" t="s">
        <v>119</v>
      </c>
      <c r="I40" s="83" t="s">
        <v>119</v>
      </c>
      <c r="J40" s="83"/>
      <c r="K40" s="152"/>
      <c r="L40" s="83" t="s">
        <v>119</v>
      </c>
      <c r="M40" s="83" t="s">
        <v>119</v>
      </c>
      <c r="N40" s="83" t="s">
        <v>119</v>
      </c>
      <c r="O40" s="83" t="s">
        <v>207</v>
      </c>
      <c r="P40" s="83" t="s">
        <v>210</v>
      </c>
      <c r="Q40" s="83" t="s">
        <v>144</v>
      </c>
      <c r="R40" s="83">
        <v>46</v>
      </c>
      <c r="S40" s="83" t="s">
        <v>118</v>
      </c>
      <c r="T40" s="112">
        <v>2018</v>
      </c>
      <c r="U40" s="153">
        <v>217000</v>
      </c>
      <c r="V40" s="154">
        <v>80400</v>
      </c>
      <c r="W40" s="302">
        <v>7</v>
      </c>
      <c r="X40" s="302">
        <f t="shared" si="0"/>
        <v>2</v>
      </c>
      <c r="Y40" s="300">
        <v>250000</v>
      </c>
      <c r="Z40" s="300">
        <f>+Table83[[#This Row],[Column5]]-Y40</f>
        <v>-40981</v>
      </c>
      <c r="AA40" s="505" t="s">
        <v>118</v>
      </c>
    </row>
    <row r="41" spans="1:37" s="41" customFormat="1" x14ac:dyDescent="0.25">
      <c r="A41" s="113">
        <v>2009</v>
      </c>
      <c r="B41" s="267" t="s">
        <v>117</v>
      </c>
      <c r="C41" s="267" t="s">
        <v>205</v>
      </c>
      <c r="D41" s="129" t="s">
        <v>212</v>
      </c>
      <c r="E41" s="129">
        <v>6939</v>
      </c>
      <c r="F41" s="259">
        <v>40053</v>
      </c>
      <c r="G41" s="268">
        <v>186785</v>
      </c>
      <c r="H41" s="129" t="s">
        <v>119</v>
      </c>
      <c r="I41" s="129" t="s">
        <v>119</v>
      </c>
      <c r="J41" s="129"/>
      <c r="K41" s="260"/>
      <c r="L41" s="129" t="s">
        <v>119</v>
      </c>
      <c r="M41" s="129" t="s">
        <v>119</v>
      </c>
      <c r="N41" s="129" t="s">
        <v>119</v>
      </c>
      <c r="O41" s="129" t="s">
        <v>207</v>
      </c>
      <c r="P41" s="129" t="s">
        <v>210</v>
      </c>
      <c r="Q41" s="129" t="s">
        <v>144</v>
      </c>
      <c r="R41" s="129">
        <v>47</v>
      </c>
      <c r="S41" s="129" t="s">
        <v>118</v>
      </c>
      <c r="T41" s="113">
        <v>2018</v>
      </c>
      <c r="U41" s="155">
        <v>194000</v>
      </c>
      <c r="V41" s="156">
        <v>80400</v>
      </c>
      <c r="W41" s="302">
        <v>7</v>
      </c>
      <c r="X41" s="302">
        <f t="shared" si="0"/>
        <v>2</v>
      </c>
      <c r="Y41" s="300">
        <v>250000</v>
      </c>
      <c r="Z41" s="300">
        <f>+Table83[[#This Row],[Column5]]-Y41</f>
        <v>-63215</v>
      </c>
      <c r="AA41" s="505" t="s">
        <v>118</v>
      </c>
    </row>
    <row r="42" spans="1:37" x14ac:dyDescent="0.25">
      <c r="A42" s="112">
        <v>2010</v>
      </c>
      <c r="B42" s="81" t="s">
        <v>117</v>
      </c>
      <c r="C42" s="81" t="s">
        <v>213</v>
      </c>
      <c r="D42" s="83" t="s">
        <v>214</v>
      </c>
      <c r="E42" s="83">
        <v>6020</v>
      </c>
      <c r="F42" s="236">
        <v>40298</v>
      </c>
      <c r="G42" s="269">
        <v>149450</v>
      </c>
      <c r="H42" s="83" t="s">
        <v>119</v>
      </c>
      <c r="I42" s="83" t="s">
        <v>119</v>
      </c>
      <c r="J42" s="83"/>
      <c r="K42" s="152"/>
      <c r="L42" s="83" t="s">
        <v>119</v>
      </c>
      <c r="M42" s="83" t="s">
        <v>119</v>
      </c>
      <c r="N42" s="83" t="s">
        <v>119</v>
      </c>
      <c r="O42" s="83" t="s">
        <v>207</v>
      </c>
      <c r="P42" s="83" t="s">
        <v>210</v>
      </c>
      <c r="Q42" s="83" t="s">
        <v>144</v>
      </c>
      <c r="R42" s="83">
        <v>52</v>
      </c>
      <c r="S42" s="83" t="s">
        <v>118</v>
      </c>
      <c r="T42" s="112">
        <v>2019</v>
      </c>
      <c r="U42" s="153">
        <v>165000</v>
      </c>
      <c r="V42" s="154">
        <v>82000</v>
      </c>
      <c r="W42" s="302">
        <v>7</v>
      </c>
      <c r="X42" s="302">
        <f t="shared" si="0"/>
        <v>1</v>
      </c>
      <c r="Y42" s="300">
        <v>250000</v>
      </c>
      <c r="Z42" s="300">
        <f>+Table83[[#This Row],[Column5]]-Y42</f>
        <v>-100550</v>
      </c>
      <c r="AA42" s="399"/>
    </row>
    <row r="43" spans="1:37" s="41" customFormat="1" x14ac:dyDescent="0.25">
      <c r="A43" s="113">
        <v>2010</v>
      </c>
      <c r="B43" s="267" t="s">
        <v>117</v>
      </c>
      <c r="C43" s="267" t="s">
        <v>213</v>
      </c>
      <c r="D43" s="129" t="s">
        <v>215</v>
      </c>
      <c r="E43" s="129">
        <v>6021</v>
      </c>
      <c r="F43" s="259">
        <v>40298</v>
      </c>
      <c r="G43" s="268">
        <v>153564</v>
      </c>
      <c r="H43" s="129" t="s">
        <v>119</v>
      </c>
      <c r="I43" s="129" t="s">
        <v>119</v>
      </c>
      <c r="J43" s="129"/>
      <c r="K43" s="260"/>
      <c r="L43" s="129" t="s">
        <v>119</v>
      </c>
      <c r="M43" s="129" t="s">
        <v>119</v>
      </c>
      <c r="N43" s="129" t="s">
        <v>119</v>
      </c>
      <c r="O43" s="129" t="s">
        <v>207</v>
      </c>
      <c r="P43" s="129" t="s">
        <v>210</v>
      </c>
      <c r="Q43" s="129" t="s">
        <v>144</v>
      </c>
      <c r="R43" s="129">
        <v>53</v>
      </c>
      <c r="S43" s="129" t="s">
        <v>118</v>
      </c>
      <c r="T43" s="113">
        <v>2019</v>
      </c>
      <c r="U43" s="155">
        <v>170000</v>
      </c>
      <c r="V43" s="156">
        <v>82000</v>
      </c>
      <c r="W43" s="302">
        <v>7</v>
      </c>
      <c r="X43" s="302">
        <f t="shared" si="0"/>
        <v>1</v>
      </c>
      <c r="Y43" s="300">
        <v>250000</v>
      </c>
      <c r="Z43" s="300">
        <f>+Table83[[#This Row],[Column5]]-Y43</f>
        <v>-96436</v>
      </c>
      <c r="AA43" s="399"/>
    </row>
    <row r="44" spans="1:37" x14ac:dyDescent="0.25">
      <c r="A44" s="112">
        <v>2011</v>
      </c>
      <c r="B44" s="81" t="s">
        <v>117</v>
      </c>
      <c r="C44" s="81" t="s">
        <v>213</v>
      </c>
      <c r="D44" s="83" t="s">
        <v>216</v>
      </c>
      <c r="E44" s="83">
        <v>6122</v>
      </c>
      <c r="F44" s="236">
        <v>40674</v>
      </c>
      <c r="G44" s="269">
        <v>131678</v>
      </c>
      <c r="H44" s="83" t="s">
        <v>119</v>
      </c>
      <c r="I44" s="83" t="s">
        <v>119</v>
      </c>
      <c r="J44" s="83"/>
      <c r="K44" s="152"/>
      <c r="L44" s="83" t="s">
        <v>119</v>
      </c>
      <c r="M44" s="83" t="s">
        <v>119</v>
      </c>
      <c r="N44" s="83" t="s">
        <v>119</v>
      </c>
      <c r="O44" s="83" t="s">
        <v>207</v>
      </c>
      <c r="P44" s="83" t="s">
        <v>210</v>
      </c>
      <c r="Q44" s="83" t="s">
        <v>144</v>
      </c>
      <c r="R44" s="83">
        <v>49</v>
      </c>
      <c r="S44" s="83" t="s">
        <v>119</v>
      </c>
      <c r="T44" s="112">
        <v>2019</v>
      </c>
      <c r="U44" s="153">
        <v>148000</v>
      </c>
      <c r="V44" s="154">
        <v>82000</v>
      </c>
      <c r="W44" s="302">
        <v>7</v>
      </c>
      <c r="X44" s="302">
        <f t="shared" si="0"/>
        <v>0</v>
      </c>
      <c r="Y44" s="300">
        <v>250000</v>
      </c>
      <c r="Z44" s="300">
        <f>+Table83[[#This Row],[Column5]]-Y44</f>
        <v>-118322</v>
      </c>
      <c r="AA44" s="399"/>
    </row>
    <row r="45" spans="1:37" s="41" customFormat="1" x14ac:dyDescent="0.25">
      <c r="A45" s="113">
        <v>2008</v>
      </c>
      <c r="B45" s="267" t="s">
        <v>117</v>
      </c>
      <c r="C45" s="267" t="s">
        <v>205</v>
      </c>
      <c r="D45" s="129" t="s">
        <v>217</v>
      </c>
      <c r="E45" s="129">
        <v>6828</v>
      </c>
      <c r="F45" s="259">
        <v>39666</v>
      </c>
      <c r="G45" s="268">
        <v>203737</v>
      </c>
      <c r="H45" s="129" t="s">
        <v>119</v>
      </c>
      <c r="I45" s="129" t="s">
        <v>119</v>
      </c>
      <c r="J45" s="129"/>
      <c r="K45" s="260"/>
      <c r="L45" s="129" t="s">
        <v>119</v>
      </c>
      <c r="M45" s="129" t="s">
        <v>119</v>
      </c>
      <c r="N45" s="129" t="s">
        <v>119</v>
      </c>
      <c r="O45" s="129" t="s">
        <v>207</v>
      </c>
      <c r="P45" s="129" t="s">
        <v>210</v>
      </c>
      <c r="Q45" s="129" t="s">
        <v>144</v>
      </c>
      <c r="R45" s="129">
        <v>39</v>
      </c>
      <c r="S45" s="129" t="s">
        <v>118</v>
      </c>
      <c r="T45" s="113">
        <v>2018</v>
      </c>
      <c r="U45" s="155">
        <v>209000</v>
      </c>
      <c r="V45" s="156">
        <v>80400</v>
      </c>
      <c r="W45" s="302">
        <v>7</v>
      </c>
      <c r="X45" s="302">
        <f t="shared" si="0"/>
        <v>3</v>
      </c>
      <c r="Y45" s="300">
        <v>250000</v>
      </c>
      <c r="Z45" s="300">
        <f>+Table83[[#This Row],[Column5]]-Y45</f>
        <v>-46263</v>
      </c>
      <c r="AA45" s="505" t="s">
        <v>118</v>
      </c>
    </row>
    <row r="46" spans="1:37" x14ac:dyDescent="0.25">
      <c r="A46" s="112">
        <v>2008</v>
      </c>
      <c r="B46" s="81" t="s">
        <v>117</v>
      </c>
      <c r="C46" s="81" t="s">
        <v>205</v>
      </c>
      <c r="D46" s="83" t="s">
        <v>218</v>
      </c>
      <c r="E46" s="83">
        <v>6829</v>
      </c>
      <c r="F46" s="236">
        <v>39674</v>
      </c>
      <c r="G46" s="269">
        <v>200697</v>
      </c>
      <c r="H46" s="83" t="s">
        <v>119</v>
      </c>
      <c r="I46" s="83" t="s">
        <v>119</v>
      </c>
      <c r="J46" s="83"/>
      <c r="K46" s="152"/>
      <c r="L46" s="83" t="s">
        <v>119</v>
      </c>
      <c r="M46" s="83" t="s">
        <v>119</v>
      </c>
      <c r="N46" s="83" t="s">
        <v>119</v>
      </c>
      <c r="O46" s="83" t="s">
        <v>207</v>
      </c>
      <c r="P46" s="83" t="s">
        <v>210</v>
      </c>
      <c r="Q46" s="83" t="s">
        <v>144</v>
      </c>
      <c r="R46" s="83">
        <v>39</v>
      </c>
      <c r="S46" s="83" t="s">
        <v>118</v>
      </c>
      <c r="T46" s="112">
        <v>2018</v>
      </c>
      <c r="U46" s="153">
        <v>206000</v>
      </c>
      <c r="V46" s="154">
        <v>80400</v>
      </c>
      <c r="W46" s="302">
        <v>7</v>
      </c>
      <c r="X46" s="302">
        <f t="shared" si="0"/>
        <v>3</v>
      </c>
      <c r="Y46" s="300">
        <v>250000</v>
      </c>
      <c r="Z46" s="300">
        <f>+Table83[[#This Row],[Column5]]-Y46</f>
        <v>-49303</v>
      </c>
      <c r="AA46" s="505" t="s">
        <v>118</v>
      </c>
    </row>
    <row r="47" spans="1:37" s="41" customFormat="1" x14ac:dyDescent="0.25">
      <c r="A47" s="113">
        <v>2008</v>
      </c>
      <c r="B47" s="267" t="s">
        <v>117</v>
      </c>
      <c r="C47" s="267" t="s">
        <v>205</v>
      </c>
      <c r="D47" s="129" t="s">
        <v>219</v>
      </c>
      <c r="E47" s="129">
        <v>6830</v>
      </c>
      <c r="F47" s="259">
        <v>39671</v>
      </c>
      <c r="G47" s="268">
        <v>212476</v>
      </c>
      <c r="H47" s="129" t="s">
        <v>119</v>
      </c>
      <c r="I47" s="129" t="s">
        <v>119</v>
      </c>
      <c r="J47" s="129"/>
      <c r="K47" s="260"/>
      <c r="L47" s="129" t="s">
        <v>119</v>
      </c>
      <c r="M47" s="129" t="s">
        <v>119</v>
      </c>
      <c r="N47" s="129" t="s">
        <v>119</v>
      </c>
      <c r="O47" s="129" t="s">
        <v>207</v>
      </c>
      <c r="P47" s="129" t="s">
        <v>210</v>
      </c>
      <c r="Q47" s="129" t="s">
        <v>144</v>
      </c>
      <c r="R47" s="129">
        <v>39</v>
      </c>
      <c r="S47" s="129" t="s">
        <v>118</v>
      </c>
      <c r="T47" s="113">
        <v>2018</v>
      </c>
      <c r="U47" s="155">
        <v>218000</v>
      </c>
      <c r="V47" s="156">
        <v>80400</v>
      </c>
      <c r="W47" s="302">
        <v>7</v>
      </c>
      <c r="X47" s="302">
        <f t="shared" si="0"/>
        <v>3</v>
      </c>
      <c r="Y47" s="300">
        <v>250000</v>
      </c>
      <c r="Z47" s="300">
        <f>+Table83[[#This Row],[Column5]]-Y47</f>
        <v>-37524</v>
      </c>
      <c r="AA47" s="505" t="s">
        <v>118</v>
      </c>
    </row>
    <row r="48" spans="1:37" x14ac:dyDescent="0.25">
      <c r="A48" s="112">
        <v>2008</v>
      </c>
      <c r="B48" s="81" t="s">
        <v>117</v>
      </c>
      <c r="C48" s="81" t="s">
        <v>205</v>
      </c>
      <c r="D48" s="83" t="s">
        <v>220</v>
      </c>
      <c r="E48" s="83">
        <v>6831</v>
      </c>
      <c r="F48" s="236">
        <v>39671</v>
      </c>
      <c r="G48" s="269">
        <v>196943</v>
      </c>
      <c r="H48" s="83" t="s">
        <v>119</v>
      </c>
      <c r="I48" s="83" t="s">
        <v>119</v>
      </c>
      <c r="J48" s="83"/>
      <c r="K48" s="152"/>
      <c r="L48" s="83" t="s">
        <v>119</v>
      </c>
      <c r="M48" s="83" t="s">
        <v>119</v>
      </c>
      <c r="N48" s="83" t="s">
        <v>119</v>
      </c>
      <c r="O48" s="83" t="s">
        <v>207</v>
      </c>
      <c r="P48" s="83" t="s">
        <v>210</v>
      </c>
      <c r="Q48" s="83" t="s">
        <v>144</v>
      </c>
      <c r="R48" s="83">
        <v>44</v>
      </c>
      <c r="S48" s="83" t="s">
        <v>118</v>
      </c>
      <c r="T48" s="112">
        <v>2018</v>
      </c>
      <c r="U48" s="153">
        <v>202000</v>
      </c>
      <c r="V48" s="154">
        <v>80400</v>
      </c>
      <c r="W48" s="302">
        <v>7</v>
      </c>
      <c r="X48" s="302">
        <f t="shared" si="0"/>
        <v>3</v>
      </c>
      <c r="Y48" s="300">
        <v>250000</v>
      </c>
      <c r="Z48" s="300">
        <f>+Table83[[#This Row],[Column5]]-Y48</f>
        <v>-53057</v>
      </c>
      <c r="AA48" s="505" t="s">
        <v>118</v>
      </c>
    </row>
    <row r="49" spans="1:32" s="41" customFormat="1" ht="13" x14ac:dyDescent="0.3">
      <c r="A49" s="167"/>
      <c r="B49" s="270"/>
      <c r="C49" s="270"/>
      <c r="D49" s="271"/>
      <c r="E49" s="272"/>
      <c r="F49" s="272"/>
      <c r="G49" s="273"/>
      <c r="H49" s="272"/>
      <c r="I49" s="272"/>
      <c r="J49" s="272"/>
      <c r="K49" s="273"/>
      <c r="L49" s="272"/>
      <c r="M49" s="272"/>
      <c r="N49" s="272"/>
      <c r="O49" s="272"/>
      <c r="P49" s="272"/>
      <c r="Q49" s="272"/>
      <c r="R49" s="272"/>
      <c r="S49" s="272"/>
      <c r="T49" s="167"/>
      <c r="U49" s="168"/>
      <c r="V49" s="322" t="s">
        <v>357</v>
      </c>
      <c r="W49" s="307"/>
      <c r="X49" s="307">
        <v>10</v>
      </c>
      <c r="Y49" s="306"/>
      <c r="Z49" s="306">
        <v>0</v>
      </c>
      <c r="AA49" s="399"/>
    </row>
    <row r="50" spans="1:32" ht="13" x14ac:dyDescent="0.3">
      <c r="A50" s="293" t="s">
        <v>349</v>
      </c>
      <c r="B50" s="274"/>
      <c r="C50" s="274"/>
      <c r="D50" s="274"/>
      <c r="E50" s="275"/>
      <c r="F50" s="275"/>
      <c r="G50" s="276"/>
      <c r="H50" s="275"/>
      <c r="I50" s="275"/>
      <c r="J50" s="275"/>
      <c r="K50" s="276"/>
      <c r="L50" s="275"/>
      <c r="M50" s="275"/>
      <c r="N50" s="275"/>
      <c r="O50" s="275"/>
      <c r="P50" s="275"/>
      <c r="Q50" s="275"/>
      <c r="R50" s="275"/>
      <c r="S50" s="277"/>
      <c r="T50" s="169"/>
      <c r="U50" s="166"/>
      <c r="V50" s="166"/>
      <c r="W50" s="398"/>
      <c r="X50" s="398"/>
      <c r="Y50" s="166"/>
      <c r="Z50" s="166"/>
      <c r="AA50" s="399"/>
    </row>
    <row r="51" spans="1:32" x14ac:dyDescent="0.25">
      <c r="A51" s="159">
        <v>2008</v>
      </c>
      <c r="B51" s="278" t="s">
        <v>256</v>
      </c>
      <c r="C51" s="278" t="s">
        <v>257</v>
      </c>
      <c r="D51" s="380" t="s">
        <v>258</v>
      </c>
      <c r="E51" s="158">
        <v>93</v>
      </c>
      <c r="F51" s="279">
        <v>41382</v>
      </c>
      <c r="G51" s="280">
        <v>145162</v>
      </c>
      <c r="H51" s="158" t="s">
        <v>119</v>
      </c>
      <c r="I51" s="158" t="s">
        <v>119</v>
      </c>
      <c r="J51" s="158">
        <v>7</v>
      </c>
      <c r="K51" s="280">
        <v>100000</v>
      </c>
      <c r="L51" s="158" t="s">
        <v>119</v>
      </c>
      <c r="M51" s="158" t="s">
        <v>119</v>
      </c>
      <c r="N51" s="158" t="s">
        <v>119</v>
      </c>
      <c r="O51" s="158" t="s">
        <v>259</v>
      </c>
      <c r="P51" s="158">
        <v>22</v>
      </c>
      <c r="Q51" s="158" t="s">
        <v>260</v>
      </c>
      <c r="R51" s="389" t="s">
        <v>261</v>
      </c>
      <c r="S51" s="158" t="s">
        <v>118</v>
      </c>
      <c r="T51" s="159">
        <v>2018</v>
      </c>
      <c r="U51" s="160">
        <v>150000</v>
      </c>
      <c r="V51" s="161"/>
      <c r="W51" s="302">
        <v>7</v>
      </c>
      <c r="X51" s="302">
        <f t="shared" ref="X51" si="1">+(2018-A51)-W51</f>
        <v>3</v>
      </c>
      <c r="Y51" s="300">
        <v>250000</v>
      </c>
      <c r="Z51" s="300">
        <f>+Y51-G51</f>
        <v>104838</v>
      </c>
      <c r="AA51" s="399"/>
    </row>
    <row r="52" spans="1:32" ht="13" x14ac:dyDescent="0.3">
      <c r="A52" s="222"/>
      <c r="B52" s="72"/>
      <c r="C52" s="72"/>
      <c r="D52" s="72"/>
      <c r="E52" s="83"/>
      <c r="F52" s="83"/>
      <c r="G52" s="152"/>
      <c r="H52" s="83"/>
      <c r="I52" s="83"/>
      <c r="J52" s="83"/>
      <c r="K52" s="152"/>
      <c r="L52" s="83"/>
      <c r="M52" s="83"/>
      <c r="N52" s="83"/>
      <c r="O52" s="83"/>
      <c r="P52" s="83"/>
      <c r="Q52" s="83"/>
      <c r="R52" s="83"/>
      <c r="S52" s="83"/>
      <c r="T52" s="83"/>
      <c r="U52" s="152"/>
      <c r="V52" s="334" t="s">
        <v>357</v>
      </c>
      <c r="W52" s="401"/>
      <c r="X52" s="401">
        <v>1</v>
      </c>
      <c r="Y52" s="336"/>
      <c r="Z52" s="336">
        <v>0</v>
      </c>
      <c r="AA52" s="399"/>
    </row>
    <row r="53" spans="1:32" ht="13" x14ac:dyDescent="0.3">
      <c r="A53" s="291" t="s">
        <v>354</v>
      </c>
      <c r="B53" s="282"/>
      <c r="C53" s="282"/>
      <c r="D53" s="282"/>
      <c r="E53" s="281"/>
      <c r="F53" s="281"/>
      <c r="G53" s="283"/>
      <c r="H53" s="281"/>
      <c r="I53" s="281"/>
      <c r="J53" s="281"/>
      <c r="K53" s="283"/>
      <c r="L53" s="281"/>
      <c r="M53" s="281"/>
      <c r="N53" s="281"/>
      <c r="O53" s="281"/>
      <c r="P53" s="281"/>
      <c r="Q53" s="281"/>
      <c r="R53" s="281"/>
      <c r="S53" s="281"/>
      <c r="T53" s="281"/>
      <c r="U53" s="283"/>
      <c r="V53" s="337"/>
      <c r="W53" s="402"/>
      <c r="X53" s="402"/>
      <c r="Y53" s="338"/>
      <c r="Z53" s="121"/>
      <c r="AA53" s="399"/>
    </row>
    <row r="54" spans="1:32" x14ac:dyDescent="0.25">
      <c r="A54" s="69">
        <v>2015</v>
      </c>
      <c r="B54" s="74" t="s">
        <v>117</v>
      </c>
      <c r="C54" s="74" t="s">
        <v>280</v>
      </c>
      <c r="D54" s="381" t="s">
        <v>281</v>
      </c>
      <c r="E54" s="83">
        <v>149293</v>
      </c>
      <c r="F54" s="236">
        <v>42009</v>
      </c>
      <c r="G54" s="256">
        <v>105677</v>
      </c>
      <c r="H54" s="83" t="s">
        <v>119</v>
      </c>
      <c r="I54" s="83" t="s">
        <v>119</v>
      </c>
      <c r="J54" s="83">
        <v>5</v>
      </c>
      <c r="K54" s="256">
        <v>150000</v>
      </c>
      <c r="L54" s="83" t="s">
        <v>118</v>
      </c>
      <c r="M54" s="83" t="s">
        <v>119</v>
      </c>
      <c r="N54" s="83" t="s">
        <v>119</v>
      </c>
      <c r="O54" s="83" t="s">
        <v>282</v>
      </c>
      <c r="P54" s="83" t="s">
        <v>283</v>
      </c>
      <c r="Q54" s="83" t="s">
        <v>102</v>
      </c>
      <c r="R54" s="83">
        <v>84</v>
      </c>
      <c r="S54" s="83" t="s">
        <v>119</v>
      </c>
      <c r="T54" s="69">
        <v>2020</v>
      </c>
      <c r="U54" s="143">
        <v>150000</v>
      </c>
      <c r="V54" s="335">
        <v>110000</v>
      </c>
      <c r="W54" s="302">
        <v>7</v>
      </c>
      <c r="X54" s="302">
        <f t="shared" ref="X54:X55" si="2">+(2018-A54)-W54</f>
        <v>-4</v>
      </c>
      <c r="Y54" s="300">
        <v>250000</v>
      </c>
      <c r="Z54" s="300">
        <f>+Y54-G54</f>
        <v>144323</v>
      </c>
      <c r="AA54" s="505" t="s">
        <v>119</v>
      </c>
    </row>
    <row r="55" spans="1:32" x14ac:dyDescent="0.25">
      <c r="A55" s="163">
        <v>2011</v>
      </c>
      <c r="B55" s="165" t="s">
        <v>117</v>
      </c>
      <c r="C55" s="165" t="s">
        <v>257</v>
      </c>
      <c r="D55" s="382" t="s">
        <v>284</v>
      </c>
      <c r="E55" s="157">
        <v>106196</v>
      </c>
      <c r="F55" s="285">
        <v>40554</v>
      </c>
      <c r="G55" s="286">
        <v>166537</v>
      </c>
      <c r="H55" s="157" t="s">
        <v>119</v>
      </c>
      <c r="I55" s="157" t="s">
        <v>119</v>
      </c>
      <c r="J55" s="157">
        <v>5</v>
      </c>
      <c r="K55" s="286">
        <v>150000</v>
      </c>
      <c r="L55" s="157" t="s">
        <v>118</v>
      </c>
      <c r="M55" s="157" t="s">
        <v>119</v>
      </c>
      <c r="N55" s="157" t="s">
        <v>119</v>
      </c>
      <c r="O55" s="157" t="s">
        <v>285</v>
      </c>
      <c r="P55" s="157" t="s">
        <v>286</v>
      </c>
      <c r="Q55" s="157" t="s">
        <v>102</v>
      </c>
      <c r="R55" s="157">
        <v>70</v>
      </c>
      <c r="S55" s="157" t="s">
        <v>119</v>
      </c>
      <c r="T55" s="163">
        <v>2018</v>
      </c>
      <c r="U55" s="164">
        <v>170000</v>
      </c>
      <c r="V55" s="164">
        <v>102000</v>
      </c>
      <c r="W55" s="302">
        <v>7</v>
      </c>
      <c r="X55" s="302">
        <f t="shared" si="2"/>
        <v>0</v>
      </c>
      <c r="Y55" s="300">
        <v>250000</v>
      </c>
      <c r="Z55" s="300">
        <f>+Y55-G55</f>
        <v>83463</v>
      </c>
      <c r="AA55" s="505" t="s">
        <v>119</v>
      </c>
    </row>
    <row r="56" spans="1:32" ht="13" x14ac:dyDescent="0.3">
      <c r="A56" s="83"/>
      <c r="B56" s="72"/>
      <c r="C56" s="72"/>
      <c r="D56" s="72"/>
      <c r="E56" s="83"/>
      <c r="F56" s="83"/>
      <c r="G56" s="152"/>
      <c r="H56" s="83"/>
      <c r="I56" s="83"/>
      <c r="J56" s="83"/>
      <c r="K56" s="152"/>
      <c r="L56" s="83"/>
      <c r="M56" s="83"/>
      <c r="N56" s="83"/>
      <c r="O56" s="83"/>
      <c r="P56" s="83"/>
      <c r="Q56" s="83"/>
      <c r="R56" s="83"/>
      <c r="S56" s="83"/>
      <c r="T56" s="83"/>
      <c r="U56" s="152"/>
      <c r="V56" s="334" t="s">
        <v>357</v>
      </c>
      <c r="W56" s="307"/>
      <c r="X56" s="307">
        <v>0</v>
      </c>
      <c r="Y56" s="306"/>
      <c r="Z56" s="509">
        <v>0</v>
      </c>
      <c r="AA56" s="302"/>
    </row>
    <row r="57" spans="1:32" ht="13" x14ac:dyDescent="0.3">
      <c r="A57" s="292" t="s">
        <v>287</v>
      </c>
      <c r="B57" s="282"/>
      <c r="C57" s="282"/>
      <c r="D57" s="282"/>
      <c r="E57" s="281"/>
      <c r="F57" s="281"/>
      <c r="G57" s="283"/>
      <c r="H57" s="281"/>
      <c r="I57" s="281"/>
      <c r="J57" s="281"/>
      <c r="K57" s="283"/>
      <c r="L57" s="281"/>
      <c r="M57" s="281"/>
      <c r="N57" s="281"/>
      <c r="O57" s="281"/>
      <c r="P57" s="281"/>
      <c r="Q57" s="281"/>
      <c r="R57" s="281"/>
      <c r="S57" s="281"/>
      <c r="T57" s="281"/>
      <c r="U57" s="283"/>
      <c r="V57" s="284"/>
      <c r="W57" s="277"/>
      <c r="X57" s="277"/>
      <c r="Y57" s="284"/>
      <c r="Z57" s="276"/>
      <c r="AA57" s="338"/>
    </row>
    <row r="58" spans="1:32" x14ac:dyDescent="0.25">
      <c r="A58" s="70">
        <v>2015</v>
      </c>
      <c r="B58" s="127" t="s">
        <v>172</v>
      </c>
      <c r="C58" s="127" t="s">
        <v>137</v>
      </c>
      <c r="D58" s="128" t="s">
        <v>295</v>
      </c>
      <c r="E58" s="130">
        <v>1</v>
      </c>
      <c r="F58" s="265">
        <v>42008</v>
      </c>
      <c r="G58" s="261">
        <v>179112</v>
      </c>
      <c r="H58" s="130" t="s">
        <v>118</v>
      </c>
      <c r="I58" s="130" t="s">
        <v>119</v>
      </c>
      <c r="J58" s="130" t="s">
        <v>289</v>
      </c>
      <c r="K58" s="261" t="s">
        <v>289</v>
      </c>
      <c r="L58" s="130" t="s">
        <v>119</v>
      </c>
      <c r="M58" s="130" t="s">
        <v>119</v>
      </c>
      <c r="N58" s="130" t="s">
        <v>119</v>
      </c>
      <c r="O58" s="130" t="s">
        <v>151</v>
      </c>
      <c r="P58" s="130">
        <v>23</v>
      </c>
      <c r="Q58" s="130" t="s">
        <v>107</v>
      </c>
      <c r="R58" s="130">
        <v>67</v>
      </c>
      <c r="S58" s="130" t="s">
        <v>119</v>
      </c>
      <c r="T58" s="70">
        <v>2020</v>
      </c>
      <c r="U58" s="145">
        <v>200000</v>
      </c>
      <c r="V58" s="145">
        <v>75000</v>
      </c>
      <c r="W58" s="302">
        <v>7</v>
      </c>
      <c r="X58" s="302">
        <f t="shared" ref="X58:X63" si="3">+(2018-A58)-W58</f>
        <v>-4</v>
      </c>
      <c r="Y58" s="300">
        <v>250000</v>
      </c>
      <c r="Z58" s="510">
        <f t="shared" ref="Z58:Z63" si="4">+Y58-G58</f>
        <v>70888</v>
      </c>
      <c r="AA58" s="309" t="s">
        <v>118</v>
      </c>
    </row>
    <row r="59" spans="1:32" s="41" customFormat="1" x14ac:dyDescent="0.25">
      <c r="A59" s="113">
        <v>2017</v>
      </c>
      <c r="B59" s="78" t="s">
        <v>172</v>
      </c>
      <c r="C59" s="78" t="s">
        <v>296</v>
      </c>
      <c r="D59" s="79" t="s">
        <v>297</v>
      </c>
      <c r="E59" s="129">
        <v>2</v>
      </c>
      <c r="F59" s="259">
        <v>42964</v>
      </c>
      <c r="G59" s="260">
        <v>21348</v>
      </c>
      <c r="H59" s="129" t="s">
        <v>119</v>
      </c>
      <c r="I59" s="129" t="s">
        <v>119</v>
      </c>
      <c r="J59" s="129" t="s">
        <v>289</v>
      </c>
      <c r="K59" s="260" t="s">
        <v>289</v>
      </c>
      <c r="L59" s="129" t="s">
        <v>119</v>
      </c>
      <c r="M59" s="129" t="s">
        <v>119</v>
      </c>
      <c r="N59" s="129" t="s">
        <v>119</v>
      </c>
      <c r="O59" s="129" t="s">
        <v>151</v>
      </c>
      <c r="P59" s="129">
        <v>23</v>
      </c>
      <c r="Q59" s="129" t="s">
        <v>107</v>
      </c>
      <c r="R59" s="129">
        <v>97</v>
      </c>
      <c r="S59" s="129" t="s">
        <v>119</v>
      </c>
      <c r="T59" s="113">
        <v>2023</v>
      </c>
      <c r="U59" s="141">
        <v>200000</v>
      </c>
      <c r="V59" s="141">
        <v>80000</v>
      </c>
      <c r="W59" s="302">
        <v>7</v>
      </c>
      <c r="X59" s="302">
        <f t="shared" si="3"/>
        <v>-6</v>
      </c>
      <c r="Y59" s="300">
        <v>250000</v>
      </c>
      <c r="Z59" s="510">
        <f t="shared" si="4"/>
        <v>228652</v>
      </c>
      <c r="AA59" s="299"/>
    </row>
    <row r="60" spans="1:32" x14ac:dyDescent="0.25">
      <c r="A60" s="70">
        <v>2017</v>
      </c>
      <c r="B60" s="127" t="s">
        <v>172</v>
      </c>
      <c r="C60" s="127" t="s">
        <v>296</v>
      </c>
      <c r="D60" s="128" t="s">
        <v>298</v>
      </c>
      <c r="E60" s="130">
        <v>3</v>
      </c>
      <c r="F60" s="265">
        <v>42964</v>
      </c>
      <c r="G60" s="261">
        <v>24758</v>
      </c>
      <c r="H60" s="130" t="s">
        <v>119</v>
      </c>
      <c r="I60" s="130" t="s">
        <v>119</v>
      </c>
      <c r="J60" s="130" t="s">
        <v>289</v>
      </c>
      <c r="K60" s="261" t="s">
        <v>289</v>
      </c>
      <c r="L60" s="130" t="s">
        <v>119</v>
      </c>
      <c r="M60" s="130" t="s">
        <v>119</v>
      </c>
      <c r="N60" s="130" t="s">
        <v>119</v>
      </c>
      <c r="O60" s="130" t="s">
        <v>151</v>
      </c>
      <c r="P60" s="130">
        <v>23</v>
      </c>
      <c r="Q60" s="130" t="s">
        <v>107</v>
      </c>
      <c r="R60" s="130">
        <v>98</v>
      </c>
      <c r="S60" s="130" t="s">
        <v>119</v>
      </c>
      <c r="T60" s="70">
        <v>2023</v>
      </c>
      <c r="U60" s="145">
        <v>200000</v>
      </c>
      <c r="V60" s="145">
        <v>80000</v>
      </c>
      <c r="W60" s="302">
        <v>7</v>
      </c>
      <c r="X60" s="302">
        <f t="shared" si="3"/>
        <v>-6</v>
      </c>
      <c r="Y60" s="300">
        <v>250000</v>
      </c>
      <c r="Z60" s="510">
        <f t="shared" si="4"/>
        <v>225242</v>
      </c>
      <c r="AA60" s="302"/>
    </row>
    <row r="61" spans="1:32" s="41" customFormat="1" x14ac:dyDescent="0.25">
      <c r="A61" s="113">
        <v>2007</v>
      </c>
      <c r="B61" s="78" t="s">
        <v>117</v>
      </c>
      <c r="C61" s="78" t="s">
        <v>299</v>
      </c>
      <c r="D61" s="79" t="s">
        <v>300</v>
      </c>
      <c r="E61" s="129" t="s">
        <v>301</v>
      </c>
      <c r="F61" s="259">
        <v>41861</v>
      </c>
      <c r="G61" s="260">
        <v>175339</v>
      </c>
      <c r="H61" s="130" t="s">
        <v>118</v>
      </c>
      <c r="I61" s="129" t="s">
        <v>119</v>
      </c>
      <c r="J61" s="129" t="s">
        <v>289</v>
      </c>
      <c r="K61" s="260" t="s">
        <v>289</v>
      </c>
      <c r="L61" s="129" t="s">
        <v>119</v>
      </c>
      <c r="M61" s="129" t="s">
        <v>119</v>
      </c>
      <c r="N61" s="129" t="s">
        <v>119</v>
      </c>
      <c r="O61" s="129" t="s">
        <v>151</v>
      </c>
      <c r="P61" s="129">
        <v>23</v>
      </c>
      <c r="Q61" s="129" t="s">
        <v>107</v>
      </c>
      <c r="R61" s="129">
        <v>25</v>
      </c>
      <c r="S61" s="129" t="s">
        <v>118</v>
      </c>
      <c r="T61" s="113">
        <v>2019</v>
      </c>
      <c r="U61" s="141">
        <v>175000</v>
      </c>
      <c r="V61" s="141">
        <v>75000</v>
      </c>
      <c r="W61" s="302">
        <v>7</v>
      </c>
      <c r="X61" s="302">
        <f t="shared" si="3"/>
        <v>4</v>
      </c>
      <c r="Y61" s="300">
        <v>250000</v>
      </c>
      <c r="Z61" s="510">
        <f t="shared" si="4"/>
        <v>74661</v>
      </c>
      <c r="AA61" s="309" t="s">
        <v>118</v>
      </c>
    </row>
    <row r="62" spans="1:32" x14ac:dyDescent="0.25">
      <c r="A62" s="70">
        <v>2007</v>
      </c>
      <c r="B62" s="127" t="s">
        <v>117</v>
      </c>
      <c r="C62" s="127" t="s">
        <v>299</v>
      </c>
      <c r="D62" s="128" t="s">
        <v>302</v>
      </c>
      <c r="E62" s="130" t="s">
        <v>303</v>
      </c>
      <c r="F62" s="265">
        <v>41868</v>
      </c>
      <c r="G62" s="261">
        <v>165201</v>
      </c>
      <c r="H62" s="130" t="s">
        <v>118</v>
      </c>
      <c r="I62" s="130" t="s">
        <v>119</v>
      </c>
      <c r="J62" s="130" t="s">
        <v>289</v>
      </c>
      <c r="K62" s="261" t="s">
        <v>289</v>
      </c>
      <c r="L62" s="130" t="s">
        <v>119</v>
      </c>
      <c r="M62" s="130" t="s">
        <v>119</v>
      </c>
      <c r="N62" s="130" t="s">
        <v>119</v>
      </c>
      <c r="O62" s="130" t="s">
        <v>151</v>
      </c>
      <c r="P62" s="130">
        <v>23</v>
      </c>
      <c r="Q62" s="130" t="s">
        <v>107</v>
      </c>
      <c r="R62" s="130">
        <v>66</v>
      </c>
      <c r="S62" s="130" t="s">
        <v>118</v>
      </c>
      <c r="T62" s="70">
        <v>2019</v>
      </c>
      <c r="U62" s="145">
        <v>175000</v>
      </c>
      <c r="V62" s="145">
        <v>75000</v>
      </c>
      <c r="W62" s="302">
        <v>7</v>
      </c>
      <c r="X62" s="302">
        <f t="shared" si="3"/>
        <v>4</v>
      </c>
      <c r="Y62" s="300">
        <v>250000</v>
      </c>
      <c r="Z62" s="510">
        <f t="shared" si="4"/>
        <v>84799</v>
      </c>
      <c r="AA62" s="309" t="s">
        <v>118</v>
      </c>
    </row>
    <row r="63" spans="1:32" s="41" customFormat="1" x14ac:dyDescent="0.25">
      <c r="A63" s="113">
        <v>2011</v>
      </c>
      <c r="B63" s="78" t="s">
        <v>117</v>
      </c>
      <c r="C63" s="78" t="s">
        <v>299</v>
      </c>
      <c r="D63" s="79" t="s">
        <v>304</v>
      </c>
      <c r="E63" s="129" t="s">
        <v>305</v>
      </c>
      <c r="F63" s="259">
        <v>43090</v>
      </c>
      <c r="G63" s="260">
        <v>47005</v>
      </c>
      <c r="H63" s="129" t="s">
        <v>119</v>
      </c>
      <c r="I63" s="129" t="s">
        <v>119</v>
      </c>
      <c r="J63" s="129" t="s">
        <v>289</v>
      </c>
      <c r="K63" s="260" t="s">
        <v>289</v>
      </c>
      <c r="L63" s="129" t="s">
        <v>119</v>
      </c>
      <c r="M63" s="129" t="s">
        <v>119</v>
      </c>
      <c r="N63" s="129" t="s">
        <v>119</v>
      </c>
      <c r="O63" s="129" t="s">
        <v>306</v>
      </c>
      <c r="P63" s="129">
        <v>23</v>
      </c>
      <c r="Q63" s="129" t="s">
        <v>107</v>
      </c>
      <c r="R63" s="129">
        <v>74</v>
      </c>
      <c r="S63" s="129" t="s">
        <v>118</v>
      </c>
      <c r="T63" s="113">
        <v>2021</v>
      </c>
      <c r="U63" s="141">
        <v>200000</v>
      </c>
      <c r="V63" s="141">
        <v>200000</v>
      </c>
      <c r="W63" s="302">
        <v>7</v>
      </c>
      <c r="X63" s="302">
        <f t="shared" si="3"/>
        <v>0</v>
      </c>
      <c r="Y63" s="300">
        <v>250000</v>
      </c>
      <c r="Z63" s="510">
        <f t="shared" si="4"/>
        <v>202995</v>
      </c>
      <c r="AA63" s="302"/>
      <c r="AC63" s="41">
        <v>39</v>
      </c>
      <c r="AD63" s="41" t="s">
        <v>381</v>
      </c>
    </row>
    <row r="64" spans="1:32" ht="13" x14ac:dyDescent="0.3">
      <c r="A64" s="130"/>
      <c r="B64" s="128"/>
      <c r="C64" s="128"/>
      <c r="D64" s="128"/>
      <c r="E64" s="130"/>
      <c r="F64" s="130"/>
      <c r="G64" s="261"/>
      <c r="H64" s="130"/>
      <c r="I64" s="130"/>
      <c r="J64" s="130"/>
      <c r="K64" s="261"/>
      <c r="L64" s="130"/>
      <c r="M64" s="130"/>
      <c r="N64" s="130"/>
      <c r="O64" s="130"/>
      <c r="P64" s="130"/>
      <c r="Q64" s="130"/>
      <c r="R64" s="130"/>
      <c r="S64" s="130"/>
      <c r="T64" s="130"/>
      <c r="U64" s="261"/>
      <c r="V64" s="339" t="s">
        <v>357</v>
      </c>
      <c r="W64" s="401"/>
      <c r="X64" s="401">
        <v>0</v>
      </c>
      <c r="Y64" s="336"/>
      <c r="Z64" s="511">
        <v>0</v>
      </c>
      <c r="AA64" s="302"/>
      <c r="AC64">
        <v>20</v>
      </c>
      <c r="AD64" t="s">
        <v>359</v>
      </c>
      <c r="AF64" s="396">
        <v>0.51</v>
      </c>
    </row>
    <row r="65" spans="1:32" ht="13" x14ac:dyDescent="0.3">
      <c r="A65" s="291" t="s">
        <v>307</v>
      </c>
      <c r="B65" s="282"/>
      <c r="C65" s="282"/>
      <c r="D65" s="282"/>
      <c r="E65" s="281"/>
      <c r="F65" s="281"/>
      <c r="G65" s="283"/>
      <c r="H65" s="281"/>
      <c r="I65" s="281"/>
      <c r="J65" s="281"/>
      <c r="K65" s="283"/>
      <c r="L65" s="281"/>
      <c r="M65" s="281"/>
      <c r="N65" s="281"/>
      <c r="O65" s="281"/>
      <c r="P65" s="281"/>
      <c r="Q65" s="281"/>
      <c r="R65" s="281"/>
      <c r="S65" s="281"/>
      <c r="T65" s="281"/>
      <c r="U65" s="283"/>
      <c r="V65" s="337"/>
      <c r="W65" s="402"/>
      <c r="X65" s="402"/>
      <c r="Y65" s="338"/>
      <c r="Z65" s="338"/>
      <c r="AA65" s="338"/>
      <c r="AC65">
        <v>2</v>
      </c>
      <c r="AD65" t="s">
        <v>358</v>
      </c>
    </row>
    <row r="66" spans="1:32" ht="14.15" customHeight="1" x14ac:dyDescent="0.25">
      <c r="A66" s="69">
        <v>2012</v>
      </c>
      <c r="B66" s="74" t="s">
        <v>308</v>
      </c>
      <c r="C66" s="74" t="s">
        <v>309</v>
      </c>
      <c r="D66" s="72" t="s">
        <v>310</v>
      </c>
      <c r="E66" s="83" t="s">
        <v>311</v>
      </c>
      <c r="F66" s="236">
        <v>41075</v>
      </c>
      <c r="G66" s="152">
        <v>51446</v>
      </c>
      <c r="H66" s="83" t="s">
        <v>119</v>
      </c>
      <c r="I66" s="83" t="s">
        <v>119</v>
      </c>
      <c r="J66" s="83">
        <v>5</v>
      </c>
      <c r="K66" s="152">
        <v>100000</v>
      </c>
      <c r="L66" s="83" t="s">
        <v>119</v>
      </c>
      <c r="M66" s="83" t="s">
        <v>119</v>
      </c>
      <c r="N66" s="83" t="s">
        <v>119</v>
      </c>
      <c r="O66" s="83">
        <v>4</v>
      </c>
      <c r="P66" s="83">
        <v>15</v>
      </c>
      <c r="Q66" s="83" t="s">
        <v>107</v>
      </c>
      <c r="R66" s="383" t="s">
        <v>104</v>
      </c>
      <c r="S66" s="83" t="s">
        <v>312</v>
      </c>
      <c r="T66" s="69">
        <v>2022</v>
      </c>
      <c r="U66" s="146">
        <v>160000</v>
      </c>
      <c r="V66" s="340">
        <v>50000</v>
      </c>
      <c r="W66" s="302">
        <v>7</v>
      </c>
      <c r="X66" s="302">
        <f t="shared" ref="X66:X67" si="5">+(2018-A66)-W66</f>
        <v>-1</v>
      </c>
      <c r="Y66" s="300">
        <v>250000</v>
      </c>
      <c r="Z66" s="510">
        <f>+Y66-G66</f>
        <v>198554</v>
      </c>
      <c r="AA66" s="302"/>
      <c r="AC66">
        <v>7</v>
      </c>
      <c r="AD66" t="s">
        <v>383</v>
      </c>
      <c r="AF66" s="396">
        <v>0.18</v>
      </c>
    </row>
    <row r="67" spans="1:32" x14ac:dyDescent="0.25">
      <c r="A67" s="70">
        <v>2012</v>
      </c>
      <c r="B67" s="127" t="s">
        <v>308</v>
      </c>
      <c r="C67" s="127" t="s">
        <v>309</v>
      </c>
      <c r="D67" s="128" t="s">
        <v>313</v>
      </c>
      <c r="E67" s="130" t="s">
        <v>314</v>
      </c>
      <c r="F67" s="265">
        <v>41075</v>
      </c>
      <c r="G67" s="261">
        <v>96885</v>
      </c>
      <c r="H67" s="130" t="s">
        <v>119</v>
      </c>
      <c r="I67" s="130" t="s">
        <v>119</v>
      </c>
      <c r="J67" s="130">
        <v>5</v>
      </c>
      <c r="K67" s="261">
        <v>100000</v>
      </c>
      <c r="L67" s="130" t="s">
        <v>119</v>
      </c>
      <c r="M67" s="130" t="s">
        <v>119</v>
      </c>
      <c r="N67" s="130" t="s">
        <v>119</v>
      </c>
      <c r="O67" s="130">
        <v>4</v>
      </c>
      <c r="P67" s="130">
        <v>15</v>
      </c>
      <c r="Q67" s="130" t="s">
        <v>107</v>
      </c>
      <c r="R67" s="383" t="s">
        <v>104</v>
      </c>
      <c r="S67" s="130" t="s">
        <v>312</v>
      </c>
      <c r="T67" s="70">
        <v>2022</v>
      </c>
      <c r="U67" s="145">
        <v>160000</v>
      </c>
      <c r="V67" s="145">
        <v>50000</v>
      </c>
      <c r="W67" s="302">
        <v>7</v>
      </c>
      <c r="X67" s="302">
        <f t="shared" si="5"/>
        <v>-1</v>
      </c>
      <c r="Y67" s="300">
        <v>250000</v>
      </c>
      <c r="Z67" s="510">
        <f>+Y67-G67</f>
        <v>153115</v>
      </c>
      <c r="AA67" s="302"/>
    </row>
    <row r="68" spans="1:32" ht="13" x14ac:dyDescent="0.3">
      <c r="A68" s="222"/>
      <c r="B68" s="72"/>
      <c r="C68" s="72"/>
      <c r="D68" s="72"/>
      <c r="E68" s="83"/>
      <c r="F68" s="83"/>
      <c r="G68" s="152"/>
      <c r="H68" s="83"/>
      <c r="I68" s="83"/>
      <c r="J68" s="83"/>
      <c r="K68" s="152"/>
      <c r="L68" s="83"/>
      <c r="M68" s="83"/>
      <c r="N68" s="83"/>
      <c r="O68" s="83"/>
      <c r="P68" s="83"/>
      <c r="Q68" s="83"/>
      <c r="R68" s="383"/>
      <c r="S68" s="83"/>
      <c r="T68" s="83"/>
      <c r="U68" s="152"/>
      <c r="V68" s="322" t="s">
        <v>357</v>
      </c>
      <c r="W68" s="307"/>
      <c r="X68" s="307">
        <v>0</v>
      </c>
      <c r="Y68" s="306"/>
      <c r="Z68" s="509">
        <v>0</v>
      </c>
      <c r="AA68" s="302"/>
      <c r="AC68" t="s">
        <v>27</v>
      </c>
    </row>
    <row r="69" spans="1:32" x14ac:dyDescent="0.25">
      <c r="AC69" s="40" t="s">
        <v>168</v>
      </c>
      <c r="AD69" t="s">
        <v>384</v>
      </c>
      <c r="AE69" s="397">
        <v>5</v>
      </c>
      <c r="AF69" s="396">
        <f>+AE69/AE74</f>
        <v>0.12820512820512819</v>
      </c>
    </row>
    <row r="70" spans="1:32" x14ac:dyDescent="0.25">
      <c r="AC70" s="40" t="s">
        <v>166</v>
      </c>
      <c r="AD70" t="s">
        <v>385</v>
      </c>
      <c r="AE70">
        <v>10</v>
      </c>
      <c r="AF70" s="396">
        <f>+AE70/AE74</f>
        <v>0.25641025641025639</v>
      </c>
    </row>
    <row r="71" spans="1:32" x14ac:dyDescent="0.25">
      <c r="AC71" s="40" t="s">
        <v>390</v>
      </c>
      <c r="AD71" t="s">
        <v>386</v>
      </c>
      <c r="AE71">
        <v>19</v>
      </c>
      <c r="AF71" s="396">
        <f>+AE71/AE74</f>
        <v>0.48717948717948717</v>
      </c>
    </row>
    <row r="72" spans="1:32" x14ac:dyDescent="0.25">
      <c r="AC72" s="40" t="s">
        <v>391</v>
      </c>
      <c r="AD72" t="s">
        <v>387</v>
      </c>
      <c r="AE72">
        <v>4</v>
      </c>
      <c r="AF72" s="396">
        <f>+AE72/AE74</f>
        <v>0.10256410256410256</v>
      </c>
    </row>
    <row r="73" spans="1:32" x14ac:dyDescent="0.25">
      <c r="AC73" s="40" t="s">
        <v>392</v>
      </c>
      <c r="AD73" t="s">
        <v>388</v>
      </c>
      <c r="AE73">
        <v>1</v>
      </c>
      <c r="AF73" s="396">
        <f>+AE73/AE74</f>
        <v>2.564102564102564E-2</v>
      </c>
    </row>
    <row r="74" spans="1:32" x14ac:dyDescent="0.25">
      <c r="AC74" s="40" t="s">
        <v>389</v>
      </c>
      <c r="AE74" s="397">
        <f>SUM(AE69:AE73)</f>
        <v>39</v>
      </c>
      <c r="AF74" s="396">
        <f>SUM(AF69:AF73)</f>
        <v>1</v>
      </c>
    </row>
    <row r="76" spans="1:32" x14ac:dyDescent="0.25">
      <c r="AC76" t="s">
        <v>411</v>
      </c>
      <c r="AD76">
        <v>6.49</v>
      </c>
    </row>
    <row r="77" spans="1:32" x14ac:dyDescent="0.25">
      <c r="AC77" t="s">
        <v>412</v>
      </c>
    </row>
  </sheetData>
  <sheetProtection algorithmName="SHA-512" hashValue="tCVf69xQmQfheVw7OnxlMhF0AJcZaAnxjkDtlUrv96hDM0chA8EcF22zuO2r7Qs5OOW4ppi/gKPdl6e9O1rHXg==" saltValue="BxEZ0lIQzy0edugSxmoMCg==" spinCount="100000" sheet="1" objects="1" scenarios="1" selectLockedCells="1" selectUnlockedCells="1"/>
  <protectedRanges>
    <protectedRange password="D01D" sqref="D12:D13" name="Developer" securityDescriptor="O:WDG:WDD:(A;;CC;;;S-1-5-21-1488861375-1165414960-3434213610-1000)(A;;CC;;;S-1-5-21-1844237615-1708537768-854245398-1003)"/>
  </protectedRanges>
  <mergeCells count="3">
    <mergeCell ref="B1:S1"/>
    <mergeCell ref="B2:S2"/>
    <mergeCell ref="B3:S3"/>
  </mergeCells>
  <pageMargins left="0.7" right="0.7" top="0.75" bottom="0.75" header="0.3" footer="0.3"/>
  <pageSetup paperSize="17" orientation="landscape"/>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opLeftCell="K4" workbookViewId="0">
      <selection activeCell="AA4" sqref="AA1:AF1048576"/>
    </sheetView>
  </sheetViews>
  <sheetFormatPr defaultColWidth="8.81640625" defaultRowHeight="12.5" x14ac:dyDescent="0.25"/>
  <cols>
    <col min="1" max="1" width="7.453125" style="96" customWidth="1"/>
    <col min="2" max="3" width="10.453125" customWidth="1"/>
    <col min="4" max="4" width="16.81640625" customWidth="1"/>
    <col min="5" max="5" width="12" customWidth="1"/>
    <col min="6" max="6" width="9.1796875" customWidth="1"/>
    <col min="7" max="7" width="11.453125" customWidth="1"/>
    <col min="8" max="8" width="10.453125" style="96" customWidth="1"/>
    <col min="9" max="9" width="5.54296875" style="96" customWidth="1"/>
    <col min="10" max="10" width="7.54296875" customWidth="1"/>
    <col min="11" max="11" width="11.81640625" customWidth="1"/>
    <col min="12" max="12" width="11.453125" customWidth="1"/>
    <col min="13" max="13" width="10.1796875" customWidth="1"/>
    <col min="14" max="14" width="5.453125" customWidth="1"/>
    <col min="15" max="15" width="12" customWidth="1"/>
    <col min="16" max="16" width="6.81640625" style="96" customWidth="1"/>
    <col min="17" max="17" width="5.81640625" style="96" customWidth="1"/>
    <col min="18" max="18" width="6.81640625" customWidth="1"/>
    <col min="19" max="19" width="9.1796875" style="96" customWidth="1"/>
    <col min="20" max="20" width="8.81640625" style="96" customWidth="1"/>
    <col min="21" max="22" width="8.81640625" customWidth="1"/>
    <col min="27" max="32" width="0" hidden="1" customWidth="1"/>
  </cols>
  <sheetData>
    <row r="1" spans="1:29" x14ac:dyDescent="0.25">
      <c r="B1" s="560"/>
      <c r="C1" s="561"/>
      <c r="D1" s="561"/>
      <c r="E1" s="561"/>
      <c r="F1" s="561"/>
      <c r="G1" s="561"/>
      <c r="H1" s="561"/>
      <c r="I1" s="561"/>
      <c r="J1" s="561"/>
      <c r="K1" s="561"/>
      <c r="L1" s="561"/>
      <c r="M1" s="561"/>
      <c r="N1" s="561"/>
      <c r="O1" s="561"/>
      <c r="P1" s="561"/>
      <c r="Q1" s="561"/>
      <c r="R1" s="561"/>
      <c r="S1" s="561"/>
    </row>
    <row r="2" spans="1:29" s="40" customFormat="1" ht="13" x14ac:dyDescent="0.3">
      <c r="A2" s="177"/>
      <c r="B2" s="565" t="s">
        <v>28</v>
      </c>
      <c r="C2" s="566"/>
      <c r="D2" s="566"/>
      <c r="E2" s="566"/>
      <c r="F2" s="566"/>
      <c r="G2" s="566"/>
      <c r="H2" s="566"/>
      <c r="I2" s="566"/>
      <c r="J2" s="566"/>
      <c r="K2" s="566"/>
      <c r="L2" s="566"/>
      <c r="M2" s="566"/>
      <c r="N2" s="566"/>
      <c r="O2" s="566"/>
      <c r="P2" s="566"/>
      <c r="Q2" s="566"/>
      <c r="R2" s="566"/>
      <c r="S2" s="566"/>
      <c r="T2" s="177"/>
    </row>
    <row r="3" spans="1:29" s="40" customFormat="1" ht="13" x14ac:dyDescent="0.3">
      <c r="A3" s="177"/>
      <c r="B3" s="567" t="s">
        <v>87</v>
      </c>
      <c r="C3" s="568"/>
      <c r="D3" s="568"/>
      <c r="E3" s="568"/>
      <c r="F3" s="568"/>
      <c r="G3" s="568"/>
      <c r="H3" s="568"/>
      <c r="I3" s="568"/>
      <c r="J3" s="568"/>
      <c r="K3" s="568"/>
      <c r="L3" s="568"/>
      <c r="M3" s="568"/>
      <c r="N3" s="568"/>
      <c r="O3" s="568"/>
      <c r="P3" s="568"/>
      <c r="Q3" s="568"/>
      <c r="R3" s="568"/>
      <c r="S3" s="568"/>
      <c r="T3" s="177"/>
    </row>
    <row r="4" spans="1:29" s="23" customFormat="1" ht="51" customHeight="1" x14ac:dyDescent="0.15">
      <c r="A4" s="24" t="s">
        <v>6</v>
      </c>
      <c r="B4" s="20" t="s">
        <v>41</v>
      </c>
      <c r="C4" s="20" t="s">
        <v>43</v>
      </c>
      <c r="D4" s="20" t="s">
        <v>17</v>
      </c>
      <c r="E4" s="20" t="s">
        <v>18</v>
      </c>
      <c r="F4" s="20" t="s">
        <v>24</v>
      </c>
      <c r="G4" s="20" t="s">
        <v>19</v>
      </c>
      <c r="H4" s="20" t="s">
        <v>30</v>
      </c>
      <c r="I4" s="20" t="s">
        <v>20</v>
      </c>
      <c r="J4" s="20" t="s">
        <v>95</v>
      </c>
      <c r="K4" s="21" t="s">
        <v>394</v>
      </c>
      <c r="L4" s="20" t="s">
        <v>29</v>
      </c>
      <c r="M4" s="20" t="s">
        <v>31</v>
      </c>
      <c r="N4" s="20" t="s">
        <v>32</v>
      </c>
      <c r="O4" s="20" t="s">
        <v>33</v>
      </c>
      <c r="P4" s="20" t="s">
        <v>89</v>
      </c>
      <c r="Q4" s="20" t="s">
        <v>21</v>
      </c>
      <c r="R4" s="61" t="s">
        <v>27</v>
      </c>
      <c r="S4" s="20" t="s">
        <v>91</v>
      </c>
      <c r="T4" s="24" t="s">
        <v>22</v>
      </c>
      <c r="U4" s="24" t="s">
        <v>23</v>
      </c>
      <c r="V4" s="24" t="s">
        <v>66</v>
      </c>
      <c r="W4" s="301" t="s">
        <v>355</v>
      </c>
      <c r="X4" s="301" t="s">
        <v>359</v>
      </c>
      <c r="Y4" s="298" t="s">
        <v>356</v>
      </c>
      <c r="Z4" s="298" t="s">
        <v>358</v>
      </c>
      <c r="AA4" s="22"/>
      <c r="AB4" s="22"/>
      <c r="AC4" s="22"/>
    </row>
    <row r="5" spans="1:29" s="23" customFormat="1" ht="29.15" customHeight="1" x14ac:dyDescent="0.15">
      <c r="A5" s="178" t="s">
        <v>348</v>
      </c>
      <c r="B5" s="179"/>
      <c r="C5" s="173"/>
      <c r="D5" s="174"/>
      <c r="E5" s="174"/>
      <c r="F5" s="174"/>
      <c r="G5" s="174"/>
      <c r="H5" s="174"/>
      <c r="I5" s="174"/>
      <c r="J5" s="174"/>
      <c r="K5" s="175"/>
      <c r="L5" s="174"/>
      <c r="M5" s="174"/>
      <c r="N5" s="174"/>
      <c r="O5" s="174"/>
      <c r="P5" s="174"/>
      <c r="Q5" s="174"/>
      <c r="R5" s="176"/>
      <c r="S5" s="174"/>
      <c r="T5" s="173"/>
      <c r="U5" s="173"/>
      <c r="V5" s="173"/>
      <c r="W5" s="311"/>
      <c r="X5" s="311"/>
      <c r="Y5" s="311"/>
      <c r="Z5" s="311"/>
      <c r="AA5" s="22"/>
      <c r="AB5" s="22"/>
      <c r="AC5" s="22"/>
    </row>
    <row r="6" spans="1:29" x14ac:dyDescent="0.25">
      <c r="A6" s="112">
        <v>2010</v>
      </c>
      <c r="B6" s="12" t="s">
        <v>117</v>
      </c>
      <c r="C6" s="12" t="s">
        <v>315</v>
      </c>
      <c r="D6" s="1" t="s">
        <v>316</v>
      </c>
      <c r="E6" s="1" t="s">
        <v>317</v>
      </c>
      <c r="F6" s="7">
        <v>40283</v>
      </c>
      <c r="G6" s="1">
        <v>157859</v>
      </c>
      <c r="H6" s="67" t="s">
        <v>119</v>
      </c>
      <c r="I6" s="67" t="s">
        <v>119</v>
      </c>
      <c r="J6" s="1"/>
      <c r="K6" s="1">
        <v>350000</v>
      </c>
      <c r="L6" s="67" t="s">
        <v>119</v>
      </c>
      <c r="M6" s="67" t="s">
        <v>119</v>
      </c>
      <c r="N6" s="67" t="s">
        <v>119</v>
      </c>
      <c r="O6" s="1" t="s">
        <v>318</v>
      </c>
      <c r="P6" s="67">
        <v>23</v>
      </c>
      <c r="Q6" s="67" t="s">
        <v>144</v>
      </c>
      <c r="R6" s="409">
        <v>63</v>
      </c>
      <c r="S6" s="67" t="s">
        <v>312</v>
      </c>
      <c r="T6" s="112">
        <v>2019</v>
      </c>
      <c r="U6" s="111">
        <v>200000</v>
      </c>
      <c r="V6" s="111">
        <v>60000</v>
      </c>
      <c r="W6" s="342">
        <v>8</v>
      </c>
      <c r="X6" s="302">
        <f t="shared" ref="X6:X13" si="0">+(2018-A6)-W6</f>
        <v>0</v>
      </c>
      <c r="Y6" s="343">
        <v>240000</v>
      </c>
      <c r="Z6" s="300">
        <f>+Table86[[#This Row],[Column5]]-Y6</f>
        <v>-82141</v>
      </c>
    </row>
    <row r="7" spans="1:29" x14ac:dyDescent="0.25">
      <c r="A7" s="113">
        <v>2010</v>
      </c>
      <c r="B7" s="12" t="s">
        <v>117</v>
      </c>
      <c r="C7" s="12" t="s">
        <v>315</v>
      </c>
      <c r="D7" s="1" t="s">
        <v>319</v>
      </c>
      <c r="E7" s="1" t="s">
        <v>320</v>
      </c>
      <c r="F7" s="7">
        <v>40309</v>
      </c>
      <c r="G7" s="1">
        <v>143342</v>
      </c>
      <c r="H7" s="67" t="s">
        <v>119</v>
      </c>
      <c r="I7" s="67" t="s">
        <v>119</v>
      </c>
      <c r="J7" s="1"/>
      <c r="K7" s="1">
        <v>350000</v>
      </c>
      <c r="L7" s="67" t="s">
        <v>119</v>
      </c>
      <c r="M7" s="67" t="s">
        <v>119</v>
      </c>
      <c r="N7" s="67" t="s">
        <v>119</v>
      </c>
      <c r="O7" s="1" t="s">
        <v>318</v>
      </c>
      <c r="P7" s="67">
        <v>23</v>
      </c>
      <c r="Q7" s="67" t="s">
        <v>144</v>
      </c>
      <c r="R7" s="297">
        <v>63</v>
      </c>
      <c r="S7" s="67" t="s">
        <v>312</v>
      </c>
      <c r="T7" s="69">
        <v>2019</v>
      </c>
      <c r="U7" s="19">
        <v>200000</v>
      </c>
      <c r="V7" s="19">
        <v>60000</v>
      </c>
      <c r="W7" s="299">
        <v>8</v>
      </c>
      <c r="X7" s="302">
        <f t="shared" si="0"/>
        <v>0</v>
      </c>
      <c r="Y7" s="300">
        <v>240000</v>
      </c>
      <c r="Z7" s="300">
        <f>+Table86[[#This Row],[Column5]]-Y7</f>
        <v>-96658</v>
      </c>
    </row>
    <row r="8" spans="1:29" x14ac:dyDescent="0.25">
      <c r="A8" s="112">
        <v>2009</v>
      </c>
      <c r="B8" s="12" t="s">
        <v>117</v>
      </c>
      <c r="C8" s="12" t="s">
        <v>315</v>
      </c>
      <c r="D8" s="1" t="s">
        <v>321</v>
      </c>
      <c r="E8" s="1" t="s">
        <v>322</v>
      </c>
      <c r="F8" s="7">
        <v>39960</v>
      </c>
      <c r="G8" s="1">
        <v>128225</v>
      </c>
      <c r="H8" s="67" t="s">
        <v>119</v>
      </c>
      <c r="I8" s="67" t="s">
        <v>119</v>
      </c>
      <c r="J8" s="1"/>
      <c r="K8" s="1">
        <v>350000</v>
      </c>
      <c r="L8" s="67" t="s">
        <v>119</v>
      </c>
      <c r="M8" s="67" t="s">
        <v>119</v>
      </c>
      <c r="N8" s="67" t="s">
        <v>119</v>
      </c>
      <c r="O8" s="1" t="s">
        <v>323</v>
      </c>
      <c r="P8" s="67">
        <v>26</v>
      </c>
      <c r="Q8" s="67" t="s">
        <v>144</v>
      </c>
      <c r="R8" s="409">
        <v>71</v>
      </c>
      <c r="S8" s="67" t="s">
        <v>312</v>
      </c>
      <c r="T8" s="112">
        <v>2019</v>
      </c>
      <c r="U8" s="111">
        <v>200000</v>
      </c>
      <c r="V8" s="111">
        <v>60000</v>
      </c>
      <c r="W8" s="344">
        <v>8</v>
      </c>
      <c r="X8" s="302">
        <f t="shared" si="0"/>
        <v>1</v>
      </c>
      <c r="Y8" s="343">
        <v>240000</v>
      </c>
      <c r="Z8" s="300">
        <f>+Table86[[#This Row],[Column5]]-Y8</f>
        <v>-111775</v>
      </c>
    </row>
    <row r="9" spans="1:29" x14ac:dyDescent="0.25">
      <c r="A9" s="113">
        <v>2010</v>
      </c>
      <c r="B9" s="12" t="s">
        <v>117</v>
      </c>
      <c r="C9" s="12" t="s">
        <v>315</v>
      </c>
      <c r="D9" s="1" t="s">
        <v>324</v>
      </c>
      <c r="E9" s="1" t="s">
        <v>325</v>
      </c>
      <c r="F9" s="7">
        <v>40275</v>
      </c>
      <c r="G9" s="1">
        <v>142857</v>
      </c>
      <c r="H9" s="67" t="s">
        <v>119</v>
      </c>
      <c r="I9" s="67" t="s">
        <v>119</v>
      </c>
      <c r="J9" s="1"/>
      <c r="K9" s="1">
        <v>350000</v>
      </c>
      <c r="L9" s="67" t="s">
        <v>119</v>
      </c>
      <c r="M9" s="67" t="s">
        <v>119</v>
      </c>
      <c r="N9" s="67" t="s">
        <v>119</v>
      </c>
      <c r="O9" s="1" t="s">
        <v>323</v>
      </c>
      <c r="P9" s="67">
        <v>26</v>
      </c>
      <c r="Q9" s="67" t="s">
        <v>144</v>
      </c>
      <c r="R9" s="297">
        <v>66</v>
      </c>
      <c r="S9" s="67" t="s">
        <v>312</v>
      </c>
      <c r="T9" s="69">
        <v>2019</v>
      </c>
      <c r="U9" s="19">
        <v>200000</v>
      </c>
      <c r="V9" s="19">
        <v>60000</v>
      </c>
      <c r="W9" s="299">
        <v>8</v>
      </c>
      <c r="X9" s="302">
        <f t="shared" si="0"/>
        <v>0</v>
      </c>
      <c r="Y9" s="300">
        <v>240000</v>
      </c>
      <c r="Z9" s="300">
        <f>+Table86[[#This Row],[Column5]]-Y9</f>
        <v>-97143</v>
      </c>
    </row>
    <row r="10" spans="1:29" x14ac:dyDescent="0.25">
      <c r="A10" s="112">
        <v>2010</v>
      </c>
      <c r="B10" s="12" t="s">
        <v>117</v>
      </c>
      <c r="C10" s="12" t="s">
        <v>315</v>
      </c>
      <c r="D10" s="1" t="s">
        <v>326</v>
      </c>
      <c r="E10" s="1" t="s">
        <v>327</v>
      </c>
      <c r="F10" s="7">
        <v>40283</v>
      </c>
      <c r="G10" s="1">
        <v>76386</v>
      </c>
      <c r="H10" s="67" t="s">
        <v>119</v>
      </c>
      <c r="I10" s="67" t="s">
        <v>119</v>
      </c>
      <c r="J10" s="1"/>
      <c r="K10" s="1">
        <v>350000</v>
      </c>
      <c r="L10" s="67" t="s">
        <v>119</v>
      </c>
      <c r="M10" s="67" t="s">
        <v>119</v>
      </c>
      <c r="N10" s="67" t="s">
        <v>119</v>
      </c>
      <c r="O10" s="1" t="s">
        <v>323</v>
      </c>
      <c r="P10" s="67">
        <v>26</v>
      </c>
      <c r="Q10" s="67" t="s">
        <v>144</v>
      </c>
      <c r="R10" s="409">
        <v>73</v>
      </c>
      <c r="S10" s="67" t="s">
        <v>312</v>
      </c>
      <c r="T10" s="112">
        <v>2019</v>
      </c>
      <c r="U10" s="111">
        <v>120000</v>
      </c>
      <c r="V10" s="111">
        <v>60000</v>
      </c>
      <c r="W10" s="344">
        <v>8</v>
      </c>
      <c r="X10" s="302">
        <f t="shared" si="0"/>
        <v>0</v>
      </c>
      <c r="Y10" s="343">
        <v>240000</v>
      </c>
      <c r="Z10" s="300">
        <f>+Table86[[#This Row],[Column5]]-Y10</f>
        <v>-163614</v>
      </c>
    </row>
    <row r="11" spans="1:29" x14ac:dyDescent="0.25">
      <c r="A11" s="113">
        <v>2010</v>
      </c>
      <c r="B11" s="12" t="s">
        <v>117</v>
      </c>
      <c r="C11" s="12" t="s">
        <v>315</v>
      </c>
      <c r="D11" s="1" t="s">
        <v>328</v>
      </c>
      <c r="E11" s="1" t="s">
        <v>329</v>
      </c>
      <c r="F11" s="7">
        <v>40283</v>
      </c>
      <c r="G11" s="1">
        <v>145736</v>
      </c>
      <c r="H11" s="67" t="s">
        <v>119</v>
      </c>
      <c r="I11" s="67" t="s">
        <v>119</v>
      </c>
      <c r="J11" s="1"/>
      <c r="K11" s="1">
        <v>350000</v>
      </c>
      <c r="L11" s="67" t="s">
        <v>119</v>
      </c>
      <c r="M11" s="67" t="s">
        <v>119</v>
      </c>
      <c r="N11" s="67" t="s">
        <v>119</v>
      </c>
      <c r="O11" s="1" t="s">
        <v>323</v>
      </c>
      <c r="P11" s="67">
        <v>26</v>
      </c>
      <c r="Q11" s="67" t="s">
        <v>144</v>
      </c>
      <c r="R11" s="297">
        <v>68</v>
      </c>
      <c r="S11" s="67" t="s">
        <v>312</v>
      </c>
      <c r="T11" s="69">
        <v>2019</v>
      </c>
      <c r="U11" s="18">
        <v>200000</v>
      </c>
      <c r="V11" s="19">
        <v>60000</v>
      </c>
      <c r="W11" s="299">
        <v>8</v>
      </c>
      <c r="X11" s="302">
        <f t="shared" si="0"/>
        <v>0</v>
      </c>
      <c r="Y11" s="300">
        <v>240000</v>
      </c>
      <c r="Z11" s="300">
        <f>+Table86[[#This Row],[Column5]]-Y11</f>
        <v>-94264</v>
      </c>
    </row>
    <row r="12" spans="1:29" x14ac:dyDescent="0.25">
      <c r="A12" s="112">
        <v>2010</v>
      </c>
      <c r="B12" s="12" t="s">
        <v>117</v>
      </c>
      <c r="C12" s="12" t="s">
        <v>315</v>
      </c>
      <c r="D12" s="1" t="s">
        <v>330</v>
      </c>
      <c r="E12" s="1" t="s">
        <v>331</v>
      </c>
      <c r="F12" s="7">
        <v>40283</v>
      </c>
      <c r="G12" s="1">
        <v>168388</v>
      </c>
      <c r="H12" s="67" t="s">
        <v>119</v>
      </c>
      <c r="I12" s="67" t="s">
        <v>119</v>
      </c>
      <c r="J12" s="1"/>
      <c r="K12" s="1">
        <v>350000</v>
      </c>
      <c r="L12" s="67" t="s">
        <v>119</v>
      </c>
      <c r="M12" s="67" t="s">
        <v>119</v>
      </c>
      <c r="N12" s="67" t="s">
        <v>119</v>
      </c>
      <c r="O12" s="1" t="s">
        <v>323</v>
      </c>
      <c r="P12" s="67">
        <v>26</v>
      </c>
      <c r="Q12" s="67" t="s">
        <v>144</v>
      </c>
      <c r="R12" s="409">
        <v>68</v>
      </c>
      <c r="S12" s="67" t="s">
        <v>312</v>
      </c>
      <c r="T12" s="112">
        <v>2019</v>
      </c>
      <c r="U12" s="111">
        <v>200000</v>
      </c>
      <c r="V12" s="111">
        <v>60000</v>
      </c>
      <c r="W12" s="344">
        <v>8</v>
      </c>
      <c r="X12" s="302">
        <f t="shared" si="0"/>
        <v>0</v>
      </c>
      <c r="Y12" s="343">
        <v>240000</v>
      </c>
      <c r="Z12" s="300">
        <f>+Table86[[#This Row],[Column5]]-Y12</f>
        <v>-71612</v>
      </c>
    </row>
    <row r="13" spans="1:29" x14ac:dyDescent="0.25">
      <c r="A13" s="113">
        <v>2010</v>
      </c>
      <c r="B13" s="12" t="s">
        <v>117</v>
      </c>
      <c r="C13" s="12" t="s">
        <v>315</v>
      </c>
      <c r="D13" s="1" t="s">
        <v>332</v>
      </c>
      <c r="E13" s="1" t="s">
        <v>333</v>
      </c>
      <c r="F13" s="7">
        <v>40283</v>
      </c>
      <c r="G13" s="1">
        <v>149038</v>
      </c>
      <c r="H13" s="67" t="s">
        <v>119</v>
      </c>
      <c r="I13" s="67" t="s">
        <v>119</v>
      </c>
      <c r="J13" s="1"/>
      <c r="K13" s="1">
        <v>350000</v>
      </c>
      <c r="L13" s="67" t="s">
        <v>119</v>
      </c>
      <c r="M13" s="67" t="s">
        <v>119</v>
      </c>
      <c r="N13" s="67" t="s">
        <v>119</v>
      </c>
      <c r="O13" s="1" t="s">
        <v>323</v>
      </c>
      <c r="P13" s="67">
        <v>26</v>
      </c>
      <c r="Q13" s="67" t="s">
        <v>144</v>
      </c>
      <c r="R13" s="297">
        <v>71</v>
      </c>
      <c r="S13" s="67" t="s">
        <v>312</v>
      </c>
      <c r="T13" s="69">
        <v>2019</v>
      </c>
      <c r="U13" s="19">
        <v>200000</v>
      </c>
      <c r="V13" s="19">
        <v>60000</v>
      </c>
      <c r="W13" s="299">
        <v>8</v>
      </c>
      <c r="X13" s="302">
        <f t="shared" si="0"/>
        <v>0</v>
      </c>
      <c r="Y13" s="300">
        <v>240000</v>
      </c>
      <c r="Z13" s="300">
        <f>+Table86[[#This Row],[Column5]]-Y13</f>
        <v>-90962</v>
      </c>
    </row>
    <row r="14" spans="1:29" ht="13" x14ac:dyDescent="0.3">
      <c r="A14" s="69"/>
      <c r="B14" s="12"/>
      <c r="C14" s="12"/>
      <c r="D14" s="1"/>
      <c r="E14" s="1"/>
      <c r="F14" s="1"/>
      <c r="G14" s="1"/>
      <c r="H14" s="67"/>
      <c r="I14" s="67"/>
      <c r="J14" s="1"/>
      <c r="K14" s="1"/>
      <c r="L14" s="1"/>
      <c r="M14" s="1"/>
      <c r="N14" s="1"/>
      <c r="O14" s="1"/>
      <c r="P14" s="67"/>
      <c r="Q14" s="67"/>
      <c r="R14" s="1"/>
      <c r="S14" s="67"/>
      <c r="T14" s="70"/>
      <c r="U14" s="18"/>
      <c r="V14" s="317" t="s">
        <v>357</v>
      </c>
      <c r="W14" s="306"/>
      <c r="X14" s="306">
        <v>1</v>
      </c>
      <c r="Y14" s="306"/>
      <c r="Z14" s="306">
        <v>0</v>
      </c>
    </row>
    <row r="15" spans="1:29" x14ac:dyDescent="0.25">
      <c r="A15" s="70"/>
      <c r="B15" s="12"/>
      <c r="C15" s="12"/>
      <c r="D15" s="1"/>
      <c r="E15" s="1"/>
      <c r="F15" s="1"/>
      <c r="G15" s="1"/>
      <c r="H15" s="67"/>
      <c r="I15" s="67"/>
      <c r="J15" s="1"/>
      <c r="K15" s="1"/>
      <c r="L15" s="1"/>
      <c r="M15" s="1"/>
      <c r="N15" s="1"/>
      <c r="O15" s="1"/>
      <c r="P15" s="67"/>
      <c r="Q15" s="67"/>
      <c r="R15" s="1"/>
      <c r="S15" s="67"/>
      <c r="T15" s="69"/>
      <c r="U15" s="19"/>
      <c r="V15" s="19"/>
    </row>
    <row r="16" spans="1:29" x14ac:dyDescent="0.25">
      <c r="A16" s="69"/>
      <c r="B16" s="12"/>
      <c r="C16" s="12"/>
      <c r="D16" s="1"/>
      <c r="E16" s="1"/>
      <c r="F16" s="1"/>
      <c r="G16" s="1"/>
      <c r="H16" s="67"/>
      <c r="I16" s="67"/>
      <c r="J16" s="1"/>
      <c r="K16" s="1"/>
      <c r="L16" s="1"/>
      <c r="M16" s="1"/>
      <c r="N16" s="1"/>
      <c r="O16" s="1"/>
      <c r="P16" s="67"/>
      <c r="Q16" s="67"/>
      <c r="R16" s="1"/>
      <c r="S16" s="67"/>
      <c r="T16" s="70"/>
      <c r="U16" s="18"/>
      <c r="V16" s="18"/>
      <c r="Y16" s="341"/>
      <c r="AA16">
        <v>8</v>
      </c>
      <c r="AB16" t="s">
        <v>381</v>
      </c>
    </row>
    <row r="17" spans="1:30" x14ac:dyDescent="0.25">
      <c r="A17" s="70"/>
      <c r="B17" s="12"/>
      <c r="C17" s="12"/>
      <c r="D17" s="1"/>
      <c r="E17" s="1"/>
      <c r="F17" s="1"/>
      <c r="G17" s="1"/>
      <c r="H17" s="67"/>
      <c r="I17" s="67"/>
      <c r="J17" s="1"/>
      <c r="K17" s="1"/>
      <c r="L17" s="1"/>
      <c r="M17" s="1"/>
      <c r="N17" s="1"/>
      <c r="O17" s="1"/>
      <c r="P17" s="67"/>
      <c r="Q17" s="67"/>
      <c r="R17" s="1"/>
      <c r="S17" s="67"/>
      <c r="T17" s="69"/>
      <c r="U17" s="19"/>
      <c r="V17" s="19"/>
      <c r="AA17">
        <v>1</v>
      </c>
      <c r="AB17" t="s">
        <v>359</v>
      </c>
      <c r="AD17" s="396">
        <v>0.13</v>
      </c>
    </row>
    <row r="18" spans="1:30" x14ac:dyDescent="0.25">
      <c r="T18" s="295"/>
      <c r="U18" s="180"/>
      <c r="V18" s="180"/>
      <c r="AA18">
        <v>0</v>
      </c>
      <c r="AB18" t="s">
        <v>358</v>
      </c>
      <c r="AD18" s="396">
        <v>0</v>
      </c>
    </row>
    <row r="19" spans="1:30" x14ac:dyDescent="0.25">
      <c r="T19" s="295"/>
      <c r="U19" s="180"/>
      <c r="V19" s="180"/>
      <c r="AA19">
        <v>0</v>
      </c>
      <c r="AB19" t="s">
        <v>383</v>
      </c>
      <c r="AD19" s="396">
        <v>0</v>
      </c>
    </row>
    <row r="20" spans="1:30" x14ac:dyDescent="0.25">
      <c r="T20" s="295"/>
      <c r="U20" s="180"/>
      <c r="V20" s="180"/>
    </row>
    <row r="21" spans="1:30" x14ac:dyDescent="0.25">
      <c r="AA21" t="s">
        <v>27</v>
      </c>
    </row>
    <row r="22" spans="1:30" x14ac:dyDescent="0.25">
      <c r="AA22" s="40" t="s">
        <v>168</v>
      </c>
      <c r="AB22" t="s">
        <v>384</v>
      </c>
      <c r="AC22" s="397">
        <v>0</v>
      </c>
      <c r="AD22" s="396">
        <f>+AC22/AC27</f>
        <v>0</v>
      </c>
    </row>
    <row r="23" spans="1:30" x14ac:dyDescent="0.25">
      <c r="AA23" s="40" t="s">
        <v>166</v>
      </c>
      <c r="AB23" t="s">
        <v>385</v>
      </c>
      <c r="AC23">
        <v>8</v>
      </c>
      <c r="AD23" s="396">
        <f>+AC23/AC27</f>
        <v>1</v>
      </c>
    </row>
    <row r="24" spans="1:30" x14ac:dyDescent="0.25">
      <c r="AA24" s="40" t="s">
        <v>390</v>
      </c>
      <c r="AB24" t="s">
        <v>386</v>
      </c>
      <c r="AC24">
        <v>0</v>
      </c>
      <c r="AD24" s="396">
        <f>+AC24/AC27</f>
        <v>0</v>
      </c>
    </row>
    <row r="25" spans="1:30" x14ac:dyDescent="0.25">
      <c r="AA25" s="40" t="s">
        <v>391</v>
      </c>
      <c r="AB25" t="s">
        <v>387</v>
      </c>
      <c r="AC25">
        <v>0</v>
      </c>
      <c r="AD25" s="396">
        <f>+AC25/AC27</f>
        <v>0</v>
      </c>
    </row>
    <row r="26" spans="1:30" x14ac:dyDescent="0.25">
      <c r="AA26" s="40" t="s">
        <v>392</v>
      </c>
      <c r="AB26" t="s">
        <v>388</v>
      </c>
      <c r="AC26">
        <v>0</v>
      </c>
      <c r="AD26" s="396">
        <f>+AC26/AC27</f>
        <v>0</v>
      </c>
    </row>
    <row r="27" spans="1:30" x14ac:dyDescent="0.25">
      <c r="AA27" s="40" t="s">
        <v>389</v>
      </c>
      <c r="AC27" s="397">
        <f>SUM(AC22:AC26)</f>
        <v>8</v>
      </c>
      <c r="AD27" s="396">
        <f>SUM(AD22:AD26)</f>
        <v>1</v>
      </c>
    </row>
  </sheetData>
  <sheetProtection algorithmName="SHA-512" hashValue="9oN2zmu2cT1RZAKSBJmSzt1s3/ko0owgWas1OaBNpDeatr+RqHnGA/6+GkgOvC+maASkR/oscv60UNqaInTtRw==" saltValue="k9x4rRyyzW6CJCQz4pPIbA==" spinCount="100000" sheet="1" objects="1" scenarios="1" selectLockedCells="1" selectUnlockedCells="1"/>
  <mergeCells count="3">
    <mergeCell ref="B1:S1"/>
    <mergeCell ref="B2:S2"/>
    <mergeCell ref="B3:S3"/>
  </mergeCells>
  <pageMargins left="0.7" right="0.7" top="0.75" bottom="0.75" header="0.3" footer="0.3"/>
  <pageSetup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view="pageBreakPreview" topLeftCell="N1" zoomScale="90" zoomScaleNormal="100" zoomScaleSheetLayoutView="90" workbookViewId="0">
      <pane ySplit="4" topLeftCell="A31" activePane="bottomLeft" state="frozen"/>
      <selection pane="bottomLeft" activeCell="AB41" sqref="AB41"/>
    </sheetView>
  </sheetViews>
  <sheetFormatPr defaultColWidth="8.81640625" defaultRowHeight="12.5" x14ac:dyDescent="0.25"/>
  <cols>
    <col min="1" max="1" width="9.54296875" style="96" customWidth="1"/>
    <col min="2" max="2" width="10.453125" customWidth="1"/>
    <col min="3" max="3" width="12.54296875" style="96" customWidth="1"/>
    <col min="4" max="4" width="19.1796875" hidden="1" customWidth="1"/>
    <col min="5" max="5" width="12" style="96" hidden="1" customWidth="1"/>
    <col min="6" max="6" width="11.1796875" hidden="1" customWidth="1"/>
    <col min="7" max="7" width="11.453125" customWidth="1"/>
    <col min="8" max="9" width="10.453125" customWidth="1"/>
    <col min="10" max="10" width="10.453125" style="96" customWidth="1"/>
    <col min="11" max="11" width="7.81640625" style="96" customWidth="1"/>
    <col min="12" max="12" width="11.81640625" customWidth="1"/>
    <col min="13" max="13" width="12" style="96" customWidth="1"/>
    <col min="14" max="14" width="9.26953125" customWidth="1"/>
    <col min="15" max="15" width="7.453125" customWidth="1"/>
    <col min="16" max="16" width="12" style="96" customWidth="1"/>
    <col min="17" max="17" width="9.453125" style="96" customWidth="1"/>
    <col min="18" max="18" width="8.54296875" style="96" customWidth="1"/>
    <col min="19" max="19" width="8.453125" style="96" customWidth="1"/>
    <col min="20" max="20" width="9.26953125" customWidth="1"/>
    <col min="21" max="21" width="9.1796875" style="96" customWidth="1"/>
    <col min="22" max="22" width="12.81640625" style="96" customWidth="1"/>
    <col min="23" max="23" width="13.08984375" style="149" customWidth="1"/>
    <col min="24" max="24" width="12.54296875" customWidth="1"/>
    <col min="27" max="27" width="9.81640625" style="304" bestFit="1" customWidth="1"/>
    <col min="29" max="29" width="8.81640625" style="303"/>
    <col min="30" max="33" width="0" hidden="1" customWidth="1"/>
  </cols>
  <sheetData>
    <row r="1" spans="1:31" x14ac:dyDescent="0.25">
      <c r="B1" s="569"/>
      <c r="C1" s="570"/>
      <c r="D1" s="570"/>
      <c r="E1" s="570"/>
      <c r="F1" s="570"/>
      <c r="G1" s="570"/>
      <c r="H1" s="570"/>
      <c r="I1" s="570"/>
      <c r="J1" s="570"/>
      <c r="K1" s="570"/>
      <c r="L1" s="570"/>
      <c r="M1" s="570"/>
      <c r="N1" s="570"/>
      <c r="O1" s="570"/>
      <c r="P1" s="570"/>
      <c r="Q1" s="570"/>
      <c r="R1" s="570"/>
      <c r="S1" s="570"/>
      <c r="T1" s="570"/>
      <c r="U1" s="570"/>
      <c r="AC1" s="512"/>
    </row>
    <row r="2" spans="1:31" ht="18" x14ac:dyDescent="0.4">
      <c r="B2" s="556" t="s">
        <v>28</v>
      </c>
      <c r="C2" s="557"/>
      <c r="D2" s="557"/>
      <c r="E2" s="557"/>
      <c r="F2" s="557"/>
      <c r="G2" s="557"/>
      <c r="H2" s="557"/>
      <c r="I2" s="557"/>
      <c r="J2" s="557"/>
      <c r="K2" s="557"/>
      <c r="L2" s="557"/>
      <c r="M2" s="557"/>
      <c r="N2" s="557"/>
      <c r="O2" s="557"/>
      <c r="P2" s="557"/>
      <c r="Q2" s="557"/>
      <c r="R2" s="557"/>
      <c r="S2" s="557"/>
      <c r="T2" s="557"/>
      <c r="U2" s="557"/>
      <c r="AC2" s="512"/>
    </row>
    <row r="3" spans="1:31" ht="18" x14ac:dyDescent="0.4">
      <c r="B3" s="558" t="s">
        <v>83</v>
      </c>
      <c r="C3" s="559"/>
      <c r="D3" s="559"/>
      <c r="E3" s="559"/>
      <c r="F3" s="559"/>
      <c r="G3" s="559"/>
      <c r="H3" s="559"/>
      <c r="I3" s="559"/>
      <c r="J3" s="559"/>
      <c r="K3" s="559"/>
      <c r="L3" s="559"/>
      <c r="M3" s="559"/>
      <c r="N3" s="559"/>
      <c r="O3" s="559"/>
      <c r="P3" s="559"/>
      <c r="Q3" s="559"/>
      <c r="R3" s="559"/>
      <c r="S3" s="559"/>
      <c r="T3" s="559"/>
      <c r="U3" s="559"/>
      <c r="AC3" s="512"/>
    </row>
    <row r="4" spans="1:31" s="51" customFormat="1" ht="65.150000000000006" customHeight="1" x14ac:dyDescent="0.25">
      <c r="A4" s="197" t="s">
        <v>6</v>
      </c>
      <c r="B4" s="195" t="s">
        <v>41</v>
      </c>
      <c r="C4" s="195" t="s">
        <v>43</v>
      </c>
      <c r="D4" s="195" t="s">
        <v>17</v>
      </c>
      <c r="E4" s="195" t="s">
        <v>18</v>
      </c>
      <c r="F4" s="195" t="s">
        <v>24</v>
      </c>
      <c r="G4" s="195" t="s">
        <v>19</v>
      </c>
      <c r="H4" s="195" t="s">
        <v>30</v>
      </c>
      <c r="I4" s="195" t="s">
        <v>20</v>
      </c>
      <c r="J4" s="195" t="s">
        <v>95</v>
      </c>
      <c r="K4" s="195" t="s">
        <v>393</v>
      </c>
      <c r="L4" s="196" t="s">
        <v>394</v>
      </c>
      <c r="M4" s="195" t="s">
        <v>29</v>
      </c>
      <c r="N4" s="195" t="s">
        <v>31</v>
      </c>
      <c r="O4" s="195" t="s">
        <v>32</v>
      </c>
      <c r="P4" s="195" t="s">
        <v>33</v>
      </c>
      <c r="Q4" s="195" t="s">
        <v>90</v>
      </c>
      <c r="R4" s="195" t="s">
        <v>89</v>
      </c>
      <c r="S4" s="195" t="s">
        <v>21</v>
      </c>
      <c r="T4" s="56" t="s">
        <v>27</v>
      </c>
      <c r="U4" s="195" t="s">
        <v>91</v>
      </c>
      <c r="V4" s="197" t="s">
        <v>22</v>
      </c>
      <c r="W4" s="197" t="s">
        <v>23</v>
      </c>
      <c r="X4" s="197" t="s">
        <v>88</v>
      </c>
      <c r="Y4" s="301" t="s">
        <v>355</v>
      </c>
      <c r="Z4" s="301" t="s">
        <v>359</v>
      </c>
      <c r="AA4" s="348" t="s">
        <v>356</v>
      </c>
      <c r="AB4" s="298" t="s">
        <v>358</v>
      </c>
      <c r="AC4" s="513"/>
      <c r="AD4" s="62"/>
      <c r="AE4" s="62"/>
    </row>
    <row r="5" spans="1:31" s="51" customFormat="1" ht="18.649999999999999" customHeight="1" x14ac:dyDescent="0.25">
      <c r="A5" s="403" t="s">
        <v>158</v>
      </c>
      <c r="B5" s="183"/>
      <c r="C5" s="183"/>
      <c r="D5" s="183"/>
      <c r="E5" s="183"/>
      <c r="F5" s="183"/>
      <c r="G5" s="183"/>
      <c r="H5" s="183"/>
      <c r="I5" s="183"/>
      <c r="J5" s="183"/>
      <c r="K5" s="183"/>
      <c r="L5" s="184"/>
      <c r="M5" s="183"/>
      <c r="N5" s="183"/>
      <c r="O5" s="183"/>
      <c r="P5" s="183"/>
      <c r="Q5" s="183"/>
      <c r="R5" s="183"/>
      <c r="S5" s="183"/>
      <c r="T5" s="185"/>
      <c r="U5" s="183"/>
      <c r="V5" s="183"/>
      <c r="W5" s="191"/>
      <c r="X5" s="186"/>
      <c r="Y5" s="345"/>
      <c r="Z5" s="346"/>
      <c r="AA5" s="349"/>
      <c r="AB5" s="347"/>
      <c r="AC5" s="513"/>
      <c r="AD5" s="62"/>
      <c r="AE5" s="62"/>
    </row>
    <row r="6" spans="1:31" x14ac:dyDescent="0.25">
      <c r="A6" s="404">
        <v>2010</v>
      </c>
      <c r="B6" s="181" t="s">
        <v>117</v>
      </c>
      <c r="C6" s="181" t="s">
        <v>180</v>
      </c>
      <c r="D6" s="92" t="s">
        <v>181</v>
      </c>
      <c r="E6" s="92">
        <v>5</v>
      </c>
      <c r="F6" s="92"/>
      <c r="G6" s="92"/>
      <c r="H6" s="182" t="s">
        <v>108</v>
      </c>
      <c r="I6" s="182" t="s">
        <v>108</v>
      </c>
      <c r="J6" s="182" t="s">
        <v>103</v>
      </c>
      <c r="K6" s="92"/>
      <c r="L6" s="92"/>
      <c r="M6" s="182" t="s">
        <v>119</v>
      </c>
      <c r="N6" s="182" t="s">
        <v>119</v>
      </c>
      <c r="O6" s="182" t="s">
        <v>119</v>
      </c>
      <c r="P6" s="92">
        <v>14</v>
      </c>
      <c r="Q6" s="92">
        <v>0</v>
      </c>
      <c r="R6" s="92"/>
      <c r="S6" s="182" t="s">
        <v>165</v>
      </c>
      <c r="T6" s="92"/>
      <c r="U6" s="92"/>
      <c r="V6" s="70"/>
      <c r="W6" s="145"/>
      <c r="X6" s="18" t="s">
        <v>104</v>
      </c>
      <c r="Y6" s="366">
        <v>14</v>
      </c>
      <c r="Z6" s="302">
        <f>+(2018-A6)-Y6</f>
        <v>-6</v>
      </c>
      <c r="AA6" s="368">
        <v>500000</v>
      </c>
      <c r="AB6" s="367" t="s">
        <v>163</v>
      </c>
      <c r="AC6" s="299"/>
    </row>
    <row r="7" spans="1:31" ht="13" x14ac:dyDescent="0.3">
      <c r="A7" s="113"/>
      <c r="B7" s="12"/>
      <c r="C7" s="87"/>
      <c r="D7" s="1"/>
      <c r="E7" s="67"/>
      <c r="F7" s="1"/>
      <c r="G7" s="1"/>
      <c r="H7" s="1"/>
      <c r="I7" s="1"/>
      <c r="J7" s="67"/>
      <c r="K7" s="67"/>
      <c r="L7" s="1"/>
      <c r="M7" s="67"/>
      <c r="N7" s="67"/>
      <c r="O7" s="67"/>
      <c r="P7" s="67"/>
      <c r="Q7" s="67"/>
      <c r="R7" s="67"/>
      <c r="S7" s="67"/>
      <c r="T7" s="67"/>
      <c r="U7" s="67"/>
      <c r="V7" s="113"/>
      <c r="W7" s="141"/>
      <c r="X7" s="322" t="s">
        <v>357</v>
      </c>
      <c r="Y7" s="318"/>
      <c r="Z7" s="375">
        <v>0</v>
      </c>
      <c r="AA7" s="371"/>
      <c r="AB7" s="375" t="s">
        <v>163</v>
      </c>
      <c r="AC7" s="299"/>
    </row>
    <row r="8" spans="1:31" x14ac:dyDescent="0.25">
      <c r="A8" s="194" t="s">
        <v>350</v>
      </c>
      <c r="B8" s="121"/>
      <c r="C8" s="170"/>
      <c r="D8" s="122"/>
      <c r="E8" s="123"/>
      <c r="F8" s="324"/>
      <c r="G8" s="358"/>
      <c r="H8" s="358"/>
      <c r="I8" s="358"/>
      <c r="J8" s="359"/>
      <c r="K8" s="359"/>
      <c r="L8" s="358"/>
      <c r="M8" s="359"/>
      <c r="N8" s="359"/>
      <c r="O8" s="359"/>
      <c r="P8" s="359"/>
      <c r="Q8" s="359"/>
      <c r="R8" s="359"/>
      <c r="S8" s="359"/>
      <c r="T8" s="359"/>
      <c r="U8" s="359"/>
      <c r="V8" s="407"/>
      <c r="W8" s="361"/>
      <c r="X8" s="360"/>
      <c r="Y8" s="358"/>
      <c r="Z8" s="358"/>
      <c r="AA8" s="362"/>
      <c r="AB8" s="363"/>
      <c r="AC8" s="514"/>
    </row>
    <row r="9" spans="1:31" x14ac:dyDescent="0.25">
      <c r="A9" s="69">
        <v>2006</v>
      </c>
      <c r="B9" s="87" t="s">
        <v>221</v>
      </c>
      <c r="C9" s="87" t="s">
        <v>222</v>
      </c>
      <c r="D9" s="67" t="s">
        <v>223</v>
      </c>
      <c r="E9" s="67">
        <v>6648</v>
      </c>
      <c r="F9" s="82">
        <v>38885</v>
      </c>
      <c r="G9" s="353">
        <v>504606</v>
      </c>
      <c r="H9" s="182" t="s">
        <v>119</v>
      </c>
      <c r="I9" s="182" t="s">
        <v>119</v>
      </c>
      <c r="J9" s="354">
        <v>2014</v>
      </c>
      <c r="K9" s="92"/>
      <c r="L9" s="92"/>
      <c r="M9" s="182" t="s">
        <v>119</v>
      </c>
      <c r="N9" s="182" t="s">
        <v>119</v>
      </c>
      <c r="O9" s="182" t="s">
        <v>119</v>
      </c>
      <c r="P9" s="92" t="s">
        <v>224</v>
      </c>
      <c r="Q9" s="354">
        <v>49</v>
      </c>
      <c r="R9" s="182" t="s">
        <v>225</v>
      </c>
      <c r="S9" s="182" t="s">
        <v>144</v>
      </c>
      <c r="T9" s="92">
        <v>60</v>
      </c>
      <c r="U9" s="92" t="s">
        <v>118</v>
      </c>
      <c r="V9" s="355">
        <v>2018</v>
      </c>
      <c r="W9" s="356">
        <v>520000</v>
      </c>
      <c r="X9" s="357">
        <v>391800</v>
      </c>
      <c r="Y9" s="364">
        <v>14</v>
      </c>
      <c r="Z9" s="302">
        <f t="shared" ref="Z9:Z26" si="0">+(2018-A9)-Y9</f>
        <v>-2</v>
      </c>
      <c r="AA9" s="365">
        <v>500000</v>
      </c>
      <c r="AB9" s="365">
        <f>+Table837[[#This Row],[Column5]]-AA9</f>
        <v>4606</v>
      </c>
      <c r="AC9" s="309" t="s">
        <v>119</v>
      </c>
    </row>
    <row r="10" spans="1:31" x14ac:dyDescent="0.25">
      <c r="A10" s="70">
        <v>2006</v>
      </c>
      <c r="B10" s="87" t="s">
        <v>221</v>
      </c>
      <c r="C10" s="87" t="s">
        <v>222</v>
      </c>
      <c r="D10" s="67" t="s">
        <v>226</v>
      </c>
      <c r="E10" s="67">
        <v>6649</v>
      </c>
      <c r="F10" s="82">
        <v>38885</v>
      </c>
      <c r="G10" s="88">
        <v>488249</v>
      </c>
      <c r="H10" s="83" t="s">
        <v>119</v>
      </c>
      <c r="I10" s="83" t="s">
        <v>119</v>
      </c>
      <c r="J10" s="67"/>
      <c r="K10" s="67"/>
      <c r="L10" s="67"/>
      <c r="M10" s="83" t="s">
        <v>119</v>
      </c>
      <c r="N10" s="83" t="s">
        <v>119</v>
      </c>
      <c r="O10" s="83" t="s">
        <v>119</v>
      </c>
      <c r="P10" s="67" t="s">
        <v>224</v>
      </c>
      <c r="Q10" s="351">
        <v>49</v>
      </c>
      <c r="R10" s="83" t="s">
        <v>225</v>
      </c>
      <c r="S10" s="83" t="s">
        <v>144</v>
      </c>
      <c r="T10" s="67">
        <v>56</v>
      </c>
      <c r="U10" s="67" t="s">
        <v>118</v>
      </c>
      <c r="V10" s="70">
        <v>2018</v>
      </c>
      <c r="W10" s="148">
        <v>495000</v>
      </c>
      <c r="X10" s="90">
        <v>391800</v>
      </c>
      <c r="Y10" s="318">
        <v>14</v>
      </c>
      <c r="Z10" s="302">
        <f t="shared" si="0"/>
        <v>-2</v>
      </c>
      <c r="AA10" s="319">
        <v>500000</v>
      </c>
      <c r="AB10" s="365">
        <f>+Table837[[#This Row],[Column5]]-AA10</f>
        <v>-11751</v>
      </c>
      <c r="AC10" s="309" t="s">
        <v>119</v>
      </c>
    </row>
    <row r="11" spans="1:31" x14ac:dyDescent="0.25">
      <c r="A11" s="69">
        <v>2006</v>
      </c>
      <c r="B11" s="87" t="s">
        <v>221</v>
      </c>
      <c r="C11" s="87" t="s">
        <v>222</v>
      </c>
      <c r="D11" s="67" t="s">
        <v>227</v>
      </c>
      <c r="E11" s="67">
        <v>6650</v>
      </c>
      <c r="F11" s="82">
        <v>38885</v>
      </c>
      <c r="G11" s="88">
        <v>474445</v>
      </c>
      <c r="H11" s="83" t="s">
        <v>119</v>
      </c>
      <c r="I11" s="83" t="s">
        <v>119</v>
      </c>
      <c r="J11" s="351">
        <v>2015</v>
      </c>
      <c r="K11" s="67"/>
      <c r="L11" s="67"/>
      <c r="M11" s="83" t="s">
        <v>119</v>
      </c>
      <c r="N11" s="83" t="s">
        <v>119</v>
      </c>
      <c r="O11" s="83" t="s">
        <v>119</v>
      </c>
      <c r="P11" s="67" t="s">
        <v>224</v>
      </c>
      <c r="Q11" s="351">
        <v>49</v>
      </c>
      <c r="R11" s="83" t="s">
        <v>225</v>
      </c>
      <c r="S11" s="83" t="s">
        <v>144</v>
      </c>
      <c r="T11" s="67">
        <v>57</v>
      </c>
      <c r="U11" s="67" t="s">
        <v>118</v>
      </c>
      <c r="V11" s="69">
        <v>2018</v>
      </c>
      <c r="W11" s="147">
        <v>482445</v>
      </c>
      <c r="X11" s="89">
        <v>391800</v>
      </c>
      <c r="Y11" s="318">
        <v>14</v>
      </c>
      <c r="Z11" s="302">
        <f t="shared" si="0"/>
        <v>-2</v>
      </c>
      <c r="AA11" s="319">
        <v>500000</v>
      </c>
      <c r="AB11" s="365">
        <f>+Table837[[#This Row],[Column5]]-AA11</f>
        <v>-25555</v>
      </c>
      <c r="AC11" s="309" t="s">
        <v>119</v>
      </c>
    </row>
    <row r="12" spans="1:31" x14ac:dyDescent="0.25">
      <c r="A12" s="70">
        <v>2006</v>
      </c>
      <c r="B12" s="87" t="s">
        <v>221</v>
      </c>
      <c r="C12" s="87" t="s">
        <v>222</v>
      </c>
      <c r="D12" s="67" t="s">
        <v>228</v>
      </c>
      <c r="E12" s="67">
        <v>6651</v>
      </c>
      <c r="F12" s="82">
        <v>38885</v>
      </c>
      <c r="G12" s="88">
        <v>506076</v>
      </c>
      <c r="H12" s="83" t="s">
        <v>119</v>
      </c>
      <c r="I12" s="83" t="s">
        <v>119</v>
      </c>
      <c r="J12" s="351">
        <v>2017</v>
      </c>
      <c r="K12" s="67"/>
      <c r="L12" s="67"/>
      <c r="M12" s="83" t="s">
        <v>119</v>
      </c>
      <c r="N12" s="83" t="s">
        <v>119</v>
      </c>
      <c r="O12" s="83" t="s">
        <v>119</v>
      </c>
      <c r="P12" s="67" t="s">
        <v>224</v>
      </c>
      <c r="Q12" s="351">
        <v>49</v>
      </c>
      <c r="R12" s="83" t="s">
        <v>225</v>
      </c>
      <c r="S12" s="83" t="s">
        <v>144</v>
      </c>
      <c r="T12" s="67">
        <v>57</v>
      </c>
      <c r="U12" s="67" t="s">
        <v>119</v>
      </c>
      <c r="V12" s="70">
        <v>2019</v>
      </c>
      <c r="W12" s="148">
        <v>560000</v>
      </c>
      <c r="X12" s="90">
        <v>967000</v>
      </c>
      <c r="Y12" s="318">
        <v>14</v>
      </c>
      <c r="Z12" s="302">
        <f t="shared" si="0"/>
        <v>-2</v>
      </c>
      <c r="AA12" s="319">
        <v>500000</v>
      </c>
      <c r="AB12" s="365">
        <f>+Table837[[#This Row],[Column5]]-AA12</f>
        <v>6076</v>
      </c>
      <c r="AC12" s="309" t="s">
        <v>119</v>
      </c>
    </row>
    <row r="13" spans="1:31" x14ac:dyDescent="0.25">
      <c r="A13" s="69">
        <v>2010</v>
      </c>
      <c r="B13" s="87" t="s">
        <v>229</v>
      </c>
      <c r="C13" s="87" t="s">
        <v>222</v>
      </c>
      <c r="D13" s="67" t="s">
        <v>230</v>
      </c>
      <c r="E13" s="67">
        <v>6052</v>
      </c>
      <c r="F13" s="82">
        <v>40210</v>
      </c>
      <c r="G13" s="88">
        <v>329526</v>
      </c>
      <c r="H13" s="83" t="s">
        <v>119</v>
      </c>
      <c r="I13" s="83" t="s">
        <v>119</v>
      </c>
      <c r="J13" s="67"/>
      <c r="K13" s="67"/>
      <c r="L13" s="67"/>
      <c r="M13" s="83" t="s">
        <v>119</v>
      </c>
      <c r="N13" s="83" t="s">
        <v>119</v>
      </c>
      <c r="O13" s="83" t="s">
        <v>119</v>
      </c>
      <c r="P13" s="67" t="s">
        <v>231</v>
      </c>
      <c r="Q13" s="351">
        <v>61</v>
      </c>
      <c r="R13" s="83" t="s">
        <v>225</v>
      </c>
      <c r="S13" s="83" t="s">
        <v>144</v>
      </c>
      <c r="T13" s="67">
        <v>70</v>
      </c>
      <c r="U13" s="67" t="s">
        <v>119</v>
      </c>
      <c r="V13" s="69">
        <v>2022</v>
      </c>
      <c r="W13" s="147">
        <v>510000</v>
      </c>
      <c r="X13" s="89">
        <v>1030000</v>
      </c>
      <c r="Y13" s="318">
        <v>14</v>
      </c>
      <c r="Z13" s="302">
        <f t="shared" si="0"/>
        <v>-6</v>
      </c>
      <c r="AA13" s="319">
        <v>500000</v>
      </c>
      <c r="AB13" s="365">
        <f>+Table837[[#This Row],[Column5]]-AA13</f>
        <v>-170474</v>
      </c>
      <c r="AC13" s="309" t="s">
        <v>119</v>
      </c>
    </row>
    <row r="14" spans="1:31" x14ac:dyDescent="0.25">
      <c r="A14" s="70">
        <v>2010</v>
      </c>
      <c r="B14" s="87" t="s">
        <v>229</v>
      </c>
      <c r="C14" s="87" t="s">
        <v>222</v>
      </c>
      <c r="D14" s="67" t="s">
        <v>232</v>
      </c>
      <c r="E14" s="67">
        <v>6053</v>
      </c>
      <c r="F14" s="82">
        <v>40210</v>
      </c>
      <c r="G14" s="88">
        <v>321594</v>
      </c>
      <c r="H14" s="83" t="s">
        <v>119</v>
      </c>
      <c r="I14" s="83" t="s">
        <v>119</v>
      </c>
      <c r="J14" s="67"/>
      <c r="K14" s="67"/>
      <c r="L14" s="67"/>
      <c r="M14" s="83" t="s">
        <v>119</v>
      </c>
      <c r="N14" s="83" t="s">
        <v>119</v>
      </c>
      <c r="O14" s="83" t="s">
        <v>119</v>
      </c>
      <c r="P14" s="67" t="s">
        <v>231</v>
      </c>
      <c r="Q14" s="351">
        <v>61</v>
      </c>
      <c r="R14" s="83" t="s">
        <v>225</v>
      </c>
      <c r="S14" s="83" t="s">
        <v>144</v>
      </c>
      <c r="T14" s="67">
        <v>70</v>
      </c>
      <c r="U14" s="67" t="s">
        <v>119</v>
      </c>
      <c r="V14" s="70">
        <v>2023</v>
      </c>
      <c r="W14" s="148">
        <v>521000</v>
      </c>
      <c r="X14" s="90">
        <v>1050000</v>
      </c>
      <c r="Y14" s="318">
        <v>14</v>
      </c>
      <c r="Z14" s="302">
        <f t="shared" si="0"/>
        <v>-6</v>
      </c>
      <c r="AA14" s="319">
        <v>500000</v>
      </c>
      <c r="AB14" s="365">
        <f>+Table837[[#This Row],[Column5]]-AA14</f>
        <v>-178406</v>
      </c>
      <c r="AC14" s="309" t="s">
        <v>119</v>
      </c>
    </row>
    <row r="15" spans="1:31" x14ac:dyDescent="0.25">
      <c r="A15" s="69">
        <v>2010</v>
      </c>
      <c r="B15" s="87" t="s">
        <v>229</v>
      </c>
      <c r="C15" s="87" t="s">
        <v>222</v>
      </c>
      <c r="D15" s="67" t="s">
        <v>233</v>
      </c>
      <c r="E15" s="67">
        <v>6054</v>
      </c>
      <c r="F15" s="82">
        <v>40210</v>
      </c>
      <c r="G15" s="88">
        <v>342654</v>
      </c>
      <c r="H15" s="83" t="s">
        <v>119</v>
      </c>
      <c r="I15" s="83" t="s">
        <v>119</v>
      </c>
      <c r="J15" s="67"/>
      <c r="K15" s="67"/>
      <c r="L15" s="67"/>
      <c r="M15" s="83" t="s">
        <v>119</v>
      </c>
      <c r="N15" s="83" t="s">
        <v>119</v>
      </c>
      <c r="O15" s="83" t="s">
        <v>119</v>
      </c>
      <c r="P15" s="67" t="s">
        <v>231</v>
      </c>
      <c r="Q15" s="351">
        <v>61</v>
      </c>
      <c r="R15" s="83" t="s">
        <v>225</v>
      </c>
      <c r="S15" s="83" t="s">
        <v>144</v>
      </c>
      <c r="T15" s="67">
        <v>70</v>
      </c>
      <c r="U15" s="67" t="s">
        <v>119</v>
      </c>
      <c r="V15" s="69">
        <v>2022</v>
      </c>
      <c r="W15" s="147">
        <v>500000</v>
      </c>
      <c r="X15" s="89">
        <v>1030000</v>
      </c>
      <c r="Y15" s="318">
        <v>14</v>
      </c>
      <c r="Z15" s="302">
        <f t="shared" si="0"/>
        <v>-6</v>
      </c>
      <c r="AA15" s="319">
        <v>500000</v>
      </c>
      <c r="AB15" s="365">
        <f>+Table837[[#This Row],[Column5]]-AA15</f>
        <v>-157346</v>
      </c>
      <c r="AC15" s="309" t="s">
        <v>119</v>
      </c>
    </row>
    <row r="16" spans="1:31" x14ac:dyDescent="0.25">
      <c r="A16" s="70">
        <v>2010</v>
      </c>
      <c r="B16" s="87" t="s">
        <v>229</v>
      </c>
      <c r="C16" s="87" t="s">
        <v>222</v>
      </c>
      <c r="D16" s="67" t="s">
        <v>234</v>
      </c>
      <c r="E16" s="67">
        <v>6055</v>
      </c>
      <c r="F16" s="82">
        <v>40210</v>
      </c>
      <c r="G16" s="88">
        <v>312218</v>
      </c>
      <c r="H16" s="83" t="s">
        <v>119</v>
      </c>
      <c r="I16" s="83" t="s">
        <v>119</v>
      </c>
      <c r="J16" s="67"/>
      <c r="K16" s="67"/>
      <c r="L16" s="67"/>
      <c r="M16" s="83" t="s">
        <v>119</v>
      </c>
      <c r="N16" s="83" t="s">
        <v>119</v>
      </c>
      <c r="O16" s="83" t="s">
        <v>119</v>
      </c>
      <c r="P16" s="67" t="s">
        <v>231</v>
      </c>
      <c r="Q16" s="351">
        <v>61</v>
      </c>
      <c r="R16" s="83" t="s">
        <v>225</v>
      </c>
      <c r="S16" s="83" t="s">
        <v>144</v>
      </c>
      <c r="T16" s="67">
        <v>70</v>
      </c>
      <c r="U16" s="67" t="s">
        <v>119</v>
      </c>
      <c r="V16" s="70">
        <v>2023</v>
      </c>
      <c r="W16" s="148">
        <v>511000</v>
      </c>
      <c r="X16" s="90">
        <v>1050000</v>
      </c>
      <c r="Y16" s="318">
        <v>14</v>
      </c>
      <c r="Z16" s="302">
        <f t="shared" si="0"/>
        <v>-6</v>
      </c>
      <c r="AA16" s="319">
        <v>500000</v>
      </c>
      <c r="AB16" s="365">
        <f>+Table837[[#This Row],[Column5]]-AA16</f>
        <v>-187782</v>
      </c>
      <c r="AC16" s="309" t="s">
        <v>119</v>
      </c>
    </row>
    <row r="17" spans="1:29" x14ac:dyDescent="0.25">
      <c r="A17" s="69">
        <v>2010</v>
      </c>
      <c r="B17" s="87" t="s">
        <v>229</v>
      </c>
      <c r="C17" s="87" t="s">
        <v>222</v>
      </c>
      <c r="D17" s="67" t="s">
        <v>235</v>
      </c>
      <c r="E17" s="67">
        <v>6056</v>
      </c>
      <c r="F17" s="82">
        <v>40210</v>
      </c>
      <c r="G17" s="88">
        <v>319531</v>
      </c>
      <c r="H17" s="83" t="s">
        <v>119</v>
      </c>
      <c r="I17" s="83" t="s">
        <v>119</v>
      </c>
      <c r="J17" s="67"/>
      <c r="K17" s="67"/>
      <c r="L17" s="67"/>
      <c r="M17" s="83" t="s">
        <v>119</v>
      </c>
      <c r="N17" s="83" t="s">
        <v>119</v>
      </c>
      <c r="O17" s="83" t="s">
        <v>119</v>
      </c>
      <c r="P17" s="67" t="s">
        <v>231</v>
      </c>
      <c r="Q17" s="351">
        <v>61</v>
      </c>
      <c r="R17" s="83" t="s">
        <v>225</v>
      </c>
      <c r="S17" s="83" t="s">
        <v>144</v>
      </c>
      <c r="T17" s="67">
        <v>70</v>
      </c>
      <c r="U17" s="67" t="s">
        <v>119</v>
      </c>
      <c r="V17" s="69">
        <v>2023</v>
      </c>
      <c r="W17" s="147">
        <v>519000</v>
      </c>
      <c r="X17" s="89">
        <v>1050000</v>
      </c>
      <c r="Y17" s="318">
        <v>14</v>
      </c>
      <c r="Z17" s="302">
        <f t="shared" si="0"/>
        <v>-6</v>
      </c>
      <c r="AA17" s="319">
        <v>500000</v>
      </c>
      <c r="AB17" s="365">
        <f>+Table837[[#This Row],[Column5]]-AA17</f>
        <v>-180469</v>
      </c>
      <c r="AC17" s="309" t="s">
        <v>119</v>
      </c>
    </row>
    <row r="18" spans="1:29" x14ac:dyDescent="0.25">
      <c r="A18" s="70">
        <v>2010</v>
      </c>
      <c r="B18" s="87" t="s">
        <v>229</v>
      </c>
      <c r="C18" s="87" t="s">
        <v>222</v>
      </c>
      <c r="D18" s="67" t="s">
        <v>236</v>
      </c>
      <c r="E18" s="67">
        <v>6057</v>
      </c>
      <c r="F18" s="82">
        <v>40317</v>
      </c>
      <c r="G18" s="88">
        <v>346514</v>
      </c>
      <c r="H18" s="83" t="s">
        <v>119</v>
      </c>
      <c r="I18" s="83" t="s">
        <v>119</v>
      </c>
      <c r="J18" s="67"/>
      <c r="K18" s="67"/>
      <c r="L18" s="67"/>
      <c r="M18" s="83" t="s">
        <v>119</v>
      </c>
      <c r="N18" s="83" t="s">
        <v>119</v>
      </c>
      <c r="O18" s="83" t="s">
        <v>119</v>
      </c>
      <c r="P18" s="67" t="s">
        <v>231</v>
      </c>
      <c r="Q18" s="351">
        <v>61</v>
      </c>
      <c r="R18" s="83" t="s">
        <v>225</v>
      </c>
      <c r="S18" s="83" t="s">
        <v>144</v>
      </c>
      <c r="T18" s="67">
        <v>70</v>
      </c>
      <c r="U18" s="67" t="s">
        <v>119</v>
      </c>
      <c r="V18" s="70">
        <v>2022</v>
      </c>
      <c r="W18" s="148">
        <v>504000</v>
      </c>
      <c r="X18" s="90">
        <v>1030000</v>
      </c>
      <c r="Y18" s="318">
        <v>14</v>
      </c>
      <c r="Z18" s="302">
        <f t="shared" si="0"/>
        <v>-6</v>
      </c>
      <c r="AA18" s="319">
        <v>500000</v>
      </c>
      <c r="AB18" s="365">
        <f>+Table837[[#This Row],[Column5]]-AA18</f>
        <v>-153486</v>
      </c>
      <c r="AC18" s="309" t="s">
        <v>119</v>
      </c>
    </row>
    <row r="19" spans="1:29" x14ac:dyDescent="0.25">
      <c r="A19" s="69">
        <v>2010</v>
      </c>
      <c r="B19" s="87" t="s">
        <v>229</v>
      </c>
      <c r="C19" s="87" t="s">
        <v>222</v>
      </c>
      <c r="D19" s="83" t="s">
        <v>237</v>
      </c>
      <c r="E19" s="67">
        <v>6058</v>
      </c>
      <c r="F19" s="82">
        <v>40317</v>
      </c>
      <c r="G19" s="88">
        <v>313497</v>
      </c>
      <c r="H19" s="83" t="s">
        <v>119</v>
      </c>
      <c r="I19" s="83" t="s">
        <v>119</v>
      </c>
      <c r="J19" s="67"/>
      <c r="K19" s="67"/>
      <c r="L19" s="67"/>
      <c r="M19" s="83" t="s">
        <v>119</v>
      </c>
      <c r="N19" s="83" t="s">
        <v>119</v>
      </c>
      <c r="O19" s="83" t="s">
        <v>119</v>
      </c>
      <c r="P19" s="67" t="s">
        <v>231</v>
      </c>
      <c r="Q19" s="351">
        <v>61</v>
      </c>
      <c r="R19" s="83" t="s">
        <v>225</v>
      </c>
      <c r="S19" s="83" t="s">
        <v>144</v>
      </c>
      <c r="T19" s="67">
        <v>70</v>
      </c>
      <c r="U19" s="67" t="s">
        <v>119</v>
      </c>
      <c r="V19" s="69">
        <v>2023</v>
      </c>
      <c r="W19" s="147">
        <v>513000</v>
      </c>
      <c r="X19" s="89">
        <v>1050000</v>
      </c>
      <c r="Y19" s="318">
        <v>14</v>
      </c>
      <c r="Z19" s="302">
        <f t="shared" si="0"/>
        <v>-6</v>
      </c>
      <c r="AA19" s="319">
        <v>500000</v>
      </c>
      <c r="AB19" s="365">
        <f>+Table837[[#This Row],[Column5]]-AA19</f>
        <v>-186503</v>
      </c>
      <c r="AC19" s="309" t="s">
        <v>119</v>
      </c>
    </row>
    <row r="20" spans="1:29" x14ac:dyDescent="0.25">
      <c r="A20" s="70">
        <v>2016</v>
      </c>
      <c r="B20" s="87" t="s">
        <v>229</v>
      </c>
      <c r="C20" s="87" t="s">
        <v>222</v>
      </c>
      <c r="D20" s="83" t="s">
        <v>238</v>
      </c>
      <c r="E20" s="67">
        <v>6659</v>
      </c>
      <c r="F20" s="82">
        <v>42675</v>
      </c>
      <c r="G20" s="88">
        <v>48566</v>
      </c>
      <c r="H20" s="83" t="s">
        <v>119</v>
      </c>
      <c r="I20" s="83" t="s">
        <v>119</v>
      </c>
      <c r="J20" s="67"/>
      <c r="K20" s="67"/>
      <c r="L20" s="67"/>
      <c r="M20" s="83" t="s">
        <v>119</v>
      </c>
      <c r="N20" s="83" t="s">
        <v>119</v>
      </c>
      <c r="O20" s="83" t="s">
        <v>119</v>
      </c>
      <c r="P20" s="67" t="s">
        <v>231</v>
      </c>
      <c r="Q20" s="351">
        <v>61</v>
      </c>
      <c r="R20" s="83" t="s">
        <v>225</v>
      </c>
      <c r="S20" s="83" t="s">
        <v>144</v>
      </c>
      <c r="T20" s="67">
        <v>90</v>
      </c>
      <c r="U20" s="67" t="s">
        <v>119</v>
      </c>
      <c r="V20" s="70">
        <v>2028</v>
      </c>
      <c r="W20" s="148">
        <v>520000</v>
      </c>
      <c r="X20" s="90">
        <v>1150000</v>
      </c>
      <c r="Y20" s="318">
        <v>14</v>
      </c>
      <c r="Z20" s="302">
        <f t="shared" si="0"/>
        <v>-12</v>
      </c>
      <c r="AA20" s="319">
        <v>500000</v>
      </c>
      <c r="AB20" s="365">
        <f>+Table837[[#This Row],[Column5]]-AA20</f>
        <v>-451434</v>
      </c>
      <c r="AC20" s="309" t="s">
        <v>119</v>
      </c>
    </row>
    <row r="21" spans="1:29" x14ac:dyDescent="0.25">
      <c r="A21" s="69">
        <v>2016</v>
      </c>
      <c r="B21" s="87" t="s">
        <v>229</v>
      </c>
      <c r="C21" s="87" t="s">
        <v>222</v>
      </c>
      <c r="D21" s="83" t="s">
        <v>239</v>
      </c>
      <c r="E21" s="67">
        <v>6660</v>
      </c>
      <c r="F21" s="82">
        <v>42675</v>
      </c>
      <c r="G21" s="88">
        <v>53570</v>
      </c>
      <c r="H21" s="83" t="s">
        <v>119</v>
      </c>
      <c r="I21" s="83" t="s">
        <v>119</v>
      </c>
      <c r="J21" s="67"/>
      <c r="K21" s="67"/>
      <c r="L21" s="67"/>
      <c r="M21" s="83" t="s">
        <v>119</v>
      </c>
      <c r="N21" s="83" t="s">
        <v>119</v>
      </c>
      <c r="O21" s="83" t="s">
        <v>119</v>
      </c>
      <c r="P21" s="67" t="s">
        <v>231</v>
      </c>
      <c r="Q21" s="351">
        <v>61</v>
      </c>
      <c r="R21" s="83" t="s">
        <v>225</v>
      </c>
      <c r="S21" s="83" t="s">
        <v>144</v>
      </c>
      <c r="T21" s="67">
        <v>90</v>
      </c>
      <c r="U21" s="67" t="s">
        <v>119</v>
      </c>
      <c r="V21" s="69">
        <v>2028</v>
      </c>
      <c r="W21" s="147">
        <v>520000</v>
      </c>
      <c r="X21" s="89">
        <v>1150000</v>
      </c>
      <c r="Y21" s="318">
        <v>14</v>
      </c>
      <c r="Z21" s="302">
        <f t="shared" si="0"/>
        <v>-12</v>
      </c>
      <c r="AA21" s="319">
        <v>500000</v>
      </c>
      <c r="AB21" s="365">
        <f>+Table837[[#This Row],[Column5]]-AA21</f>
        <v>-446430</v>
      </c>
      <c r="AC21" s="309" t="s">
        <v>119</v>
      </c>
    </row>
    <row r="22" spans="1:29" x14ac:dyDescent="0.25">
      <c r="A22" s="70">
        <v>2016</v>
      </c>
      <c r="B22" s="87" t="s">
        <v>229</v>
      </c>
      <c r="C22" s="87" t="s">
        <v>222</v>
      </c>
      <c r="D22" s="83" t="s">
        <v>240</v>
      </c>
      <c r="E22" s="67">
        <v>6661</v>
      </c>
      <c r="F22" s="82">
        <v>42675</v>
      </c>
      <c r="G22" s="88">
        <v>54617</v>
      </c>
      <c r="H22" s="83" t="s">
        <v>119</v>
      </c>
      <c r="I22" s="83" t="s">
        <v>119</v>
      </c>
      <c r="J22" s="67"/>
      <c r="K22" s="67"/>
      <c r="L22" s="67"/>
      <c r="M22" s="83" t="s">
        <v>119</v>
      </c>
      <c r="N22" s="83" t="s">
        <v>119</v>
      </c>
      <c r="O22" s="83" t="s">
        <v>119</v>
      </c>
      <c r="P22" s="67" t="s">
        <v>231</v>
      </c>
      <c r="Q22" s="351">
        <v>61</v>
      </c>
      <c r="R22" s="83" t="s">
        <v>225</v>
      </c>
      <c r="S22" s="83" t="s">
        <v>144</v>
      </c>
      <c r="T22" s="67">
        <v>90</v>
      </c>
      <c r="U22" s="67" t="s">
        <v>119</v>
      </c>
      <c r="V22" s="70">
        <v>2028</v>
      </c>
      <c r="W22" s="148">
        <v>520000</v>
      </c>
      <c r="X22" s="90">
        <v>1150000</v>
      </c>
      <c r="Y22" s="318">
        <v>14</v>
      </c>
      <c r="Z22" s="302">
        <f t="shared" si="0"/>
        <v>-12</v>
      </c>
      <c r="AA22" s="319">
        <v>500000</v>
      </c>
      <c r="AB22" s="365">
        <f>+Table837[[#This Row],[Column5]]-AA22</f>
        <v>-445383</v>
      </c>
      <c r="AC22" s="309" t="s">
        <v>119</v>
      </c>
    </row>
    <row r="23" spans="1:29" x14ac:dyDescent="0.25">
      <c r="A23" s="69">
        <v>2016</v>
      </c>
      <c r="B23" s="87" t="s">
        <v>229</v>
      </c>
      <c r="C23" s="87" t="s">
        <v>222</v>
      </c>
      <c r="D23" s="83" t="s">
        <v>241</v>
      </c>
      <c r="E23" s="67">
        <v>6662</v>
      </c>
      <c r="F23" s="82">
        <v>42675</v>
      </c>
      <c r="G23" s="88">
        <v>49070</v>
      </c>
      <c r="H23" s="83" t="s">
        <v>119</v>
      </c>
      <c r="I23" s="83" t="s">
        <v>119</v>
      </c>
      <c r="J23" s="67"/>
      <c r="K23" s="67"/>
      <c r="L23" s="67"/>
      <c r="M23" s="83" t="s">
        <v>119</v>
      </c>
      <c r="N23" s="83" t="s">
        <v>119</v>
      </c>
      <c r="O23" s="83" t="s">
        <v>119</v>
      </c>
      <c r="P23" s="67" t="s">
        <v>231</v>
      </c>
      <c r="Q23" s="351">
        <v>61</v>
      </c>
      <c r="R23" s="83" t="s">
        <v>225</v>
      </c>
      <c r="S23" s="83" t="s">
        <v>144</v>
      </c>
      <c r="T23" s="67">
        <v>90</v>
      </c>
      <c r="U23" s="67" t="s">
        <v>119</v>
      </c>
      <c r="V23" s="69">
        <v>2028</v>
      </c>
      <c r="W23" s="147">
        <v>520000</v>
      </c>
      <c r="X23" s="89">
        <v>1150000</v>
      </c>
      <c r="Y23" s="318">
        <v>14</v>
      </c>
      <c r="Z23" s="302">
        <f t="shared" si="0"/>
        <v>-12</v>
      </c>
      <c r="AA23" s="319">
        <v>500000</v>
      </c>
      <c r="AB23" s="365">
        <f>+Table837[[#This Row],[Column5]]-AA23</f>
        <v>-450930</v>
      </c>
      <c r="AC23" s="309" t="s">
        <v>119</v>
      </c>
    </row>
    <row r="24" spans="1:29" x14ac:dyDescent="0.25">
      <c r="A24" s="70">
        <v>2003</v>
      </c>
      <c r="B24" s="87" t="s">
        <v>221</v>
      </c>
      <c r="C24" s="87" t="s">
        <v>222</v>
      </c>
      <c r="D24" s="83" t="s">
        <v>242</v>
      </c>
      <c r="E24" s="67">
        <v>6345</v>
      </c>
      <c r="F24" s="82">
        <v>37896</v>
      </c>
      <c r="G24" s="88">
        <v>566960</v>
      </c>
      <c r="H24" s="83" t="s">
        <v>119</v>
      </c>
      <c r="I24" s="83" t="s">
        <v>119</v>
      </c>
      <c r="J24" s="67">
        <v>2018</v>
      </c>
      <c r="K24" s="67"/>
      <c r="L24" s="67"/>
      <c r="M24" s="83" t="s">
        <v>119</v>
      </c>
      <c r="N24" s="83" t="s">
        <v>119</v>
      </c>
      <c r="O24" s="83" t="s">
        <v>119</v>
      </c>
      <c r="P24" s="67" t="s">
        <v>224</v>
      </c>
      <c r="Q24" s="351">
        <v>49</v>
      </c>
      <c r="R24" s="83" t="s">
        <v>225</v>
      </c>
      <c r="S24" s="83" t="s">
        <v>144</v>
      </c>
      <c r="T24" s="67">
        <v>47</v>
      </c>
      <c r="U24" s="67" t="s">
        <v>118</v>
      </c>
      <c r="V24" s="70">
        <v>2018</v>
      </c>
      <c r="W24" s="148">
        <v>573000</v>
      </c>
      <c r="X24" s="90">
        <v>388500</v>
      </c>
      <c r="Y24" s="318">
        <v>14</v>
      </c>
      <c r="Z24" s="302">
        <f t="shared" si="0"/>
        <v>1</v>
      </c>
      <c r="AA24" s="319">
        <v>500000</v>
      </c>
      <c r="AB24" s="365">
        <f>+Table837[[#This Row],[Column5]]-AA24</f>
        <v>66960</v>
      </c>
      <c r="AC24" s="309" t="s">
        <v>118</v>
      </c>
    </row>
    <row r="25" spans="1:29" x14ac:dyDescent="0.25">
      <c r="A25" s="69">
        <v>2003</v>
      </c>
      <c r="B25" s="87" t="s">
        <v>221</v>
      </c>
      <c r="C25" s="87" t="s">
        <v>222</v>
      </c>
      <c r="D25" s="83" t="s">
        <v>243</v>
      </c>
      <c r="E25" s="67">
        <v>6346</v>
      </c>
      <c r="F25" s="82">
        <v>37896</v>
      </c>
      <c r="G25" s="88">
        <v>585791</v>
      </c>
      <c r="H25" s="83" t="s">
        <v>119</v>
      </c>
      <c r="I25" s="83" t="s">
        <v>119</v>
      </c>
      <c r="J25" s="67">
        <v>2014</v>
      </c>
      <c r="K25" s="67"/>
      <c r="L25" s="67"/>
      <c r="M25" s="83" t="s">
        <v>119</v>
      </c>
      <c r="N25" s="83" t="s">
        <v>119</v>
      </c>
      <c r="O25" s="83" t="s">
        <v>119</v>
      </c>
      <c r="P25" s="67" t="s">
        <v>224</v>
      </c>
      <c r="Q25" s="351">
        <v>49</v>
      </c>
      <c r="R25" s="83" t="s">
        <v>225</v>
      </c>
      <c r="S25" s="83" t="s">
        <v>144</v>
      </c>
      <c r="T25" s="67">
        <v>45</v>
      </c>
      <c r="U25" s="67" t="s">
        <v>118</v>
      </c>
      <c r="V25" s="69">
        <v>2018</v>
      </c>
      <c r="W25" s="147">
        <v>592000</v>
      </c>
      <c r="X25" s="89">
        <v>388500</v>
      </c>
      <c r="Y25" s="318">
        <v>14</v>
      </c>
      <c r="Z25" s="302">
        <f t="shared" si="0"/>
        <v>1</v>
      </c>
      <c r="AA25" s="319">
        <v>500000</v>
      </c>
      <c r="AB25" s="365">
        <f>+Table837[[#This Row],[Column5]]-AA25</f>
        <v>85791</v>
      </c>
      <c r="AC25" s="309" t="s">
        <v>118</v>
      </c>
    </row>
    <row r="26" spans="1:29" x14ac:dyDescent="0.25">
      <c r="A26" s="70">
        <v>2003</v>
      </c>
      <c r="B26" s="87" t="s">
        <v>221</v>
      </c>
      <c r="C26" s="87" t="s">
        <v>222</v>
      </c>
      <c r="D26" s="83" t="s">
        <v>244</v>
      </c>
      <c r="E26" s="67">
        <v>6347</v>
      </c>
      <c r="F26" s="82">
        <v>37896</v>
      </c>
      <c r="G26" s="88">
        <v>559961</v>
      </c>
      <c r="H26" s="83" t="s">
        <v>119</v>
      </c>
      <c r="I26" s="83" t="s">
        <v>119</v>
      </c>
      <c r="J26" s="67"/>
      <c r="K26" s="67"/>
      <c r="L26" s="67"/>
      <c r="M26" s="83" t="s">
        <v>119</v>
      </c>
      <c r="N26" s="83" t="s">
        <v>119</v>
      </c>
      <c r="O26" s="83" t="s">
        <v>119</v>
      </c>
      <c r="P26" s="67" t="s">
        <v>224</v>
      </c>
      <c r="Q26" s="351">
        <v>49</v>
      </c>
      <c r="R26" s="83" t="s">
        <v>225</v>
      </c>
      <c r="S26" s="83" t="s">
        <v>144</v>
      </c>
      <c r="T26" s="67">
        <v>45</v>
      </c>
      <c r="U26" s="67" t="s">
        <v>118</v>
      </c>
      <c r="V26" s="70">
        <v>2018</v>
      </c>
      <c r="W26" s="148">
        <v>566000</v>
      </c>
      <c r="X26" s="90">
        <v>388500</v>
      </c>
      <c r="Y26" s="318">
        <v>14</v>
      </c>
      <c r="Z26" s="302">
        <f t="shared" si="0"/>
        <v>1</v>
      </c>
      <c r="AA26" s="319">
        <v>500000</v>
      </c>
      <c r="AB26" s="365">
        <f>+Table837[[#This Row],[Column5]]-AA26</f>
        <v>59961</v>
      </c>
      <c r="AC26" s="309" t="s">
        <v>118</v>
      </c>
    </row>
    <row r="27" spans="1:29" ht="13" x14ac:dyDescent="0.3">
      <c r="A27" s="113"/>
      <c r="B27" s="372"/>
      <c r="C27" s="373"/>
      <c r="D27" s="297"/>
      <c r="E27" s="350"/>
      <c r="F27" s="134"/>
      <c r="G27" s="134"/>
      <c r="H27" s="297"/>
      <c r="I27" s="297"/>
      <c r="J27" s="322" t="s">
        <v>357</v>
      </c>
      <c r="K27" s="67"/>
      <c r="L27" s="1"/>
      <c r="M27" s="67"/>
      <c r="N27" s="67"/>
      <c r="O27" s="67"/>
      <c r="P27" s="67"/>
      <c r="Q27" s="67"/>
      <c r="R27" s="67"/>
      <c r="S27" s="67"/>
      <c r="T27" s="67"/>
      <c r="U27" s="67"/>
      <c r="V27" s="113"/>
      <c r="W27" s="141"/>
      <c r="X27" s="322" t="s">
        <v>357</v>
      </c>
      <c r="Y27" s="369"/>
      <c r="Z27" s="406">
        <v>3</v>
      </c>
      <c r="AA27" s="302"/>
      <c r="AB27" s="369">
        <v>5</v>
      </c>
      <c r="AC27" s="299"/>
    </row>
    <row r="28" spans="1:29" x14ac:dyDescent="0.25">
      <c r="A28" s="126" t="s">
        <v>349</v>
      </c>
      <c r="B28" s="121"/>
      <c r="C28" s="170"/>
      <c r="D28" s="122"/>
      <c r="E28" s="123"/>
      <c r="F28" s="122"/>
      <c r="G28" s="122"/>
      <c r="H28" s="122"/>
      <c r="I28" s="122"/>
      <c r="J28" s="123"/>
      <c r="K28" s="123"/>
      <c r="L28" s="122"/>
      <c r="M28" s="123"/>
      <c r="N28" s="123"/>
      <c r="O28" s="123"/>
      <c r="P28" s="123"/>
      <c r="Q28" s="123"/>
      <c r="R28" s="123"/>
      <c r="S28" s="123"/>
      <c r="T28" s="123"/>
      <c r="U28" s="123"/>
      <c r="V28" s="126"/>
      <c r="W28" s="142"/>
      <c r="X28" s="352"/>
      <c r="Y28" s="338"/>
      <c r="Z28" s="338"/>
      <c r="AA28" s="370"/>
      <c r="AB28" s="121"/>
      <c r="AC28" s="299"/>
    </row>
    <row r="29" spans="1:29" x14ac:dyDescent="0.25">
      <c r="A29" s="69">
        <v>2008</v>
      </c>
      <c r="B29" s="12" t="s">
        <v>262</v>
      </c>
      <c r="C29" s="87" t="s">
        <v>263</v>
      </c>
      <c r="D29" s="1" t="s">
        <v>264</v>
      </c>
      <c r="E29" s="67">
        <v>82</v>
      </c>
      <c r="F29" s="94">
        <v>39539</v>
      </c>
      <c r="G29" s="1">
        <v>381141</v>
      </c>
      <c r="H29" s="67" t="s">
        <v>119</v>
      </c>
      <c r="I29" s="67" t="s">
        <v>119</v>
      </c>
      <c r="J29" s="189">
        <v>2017</v>
      </c>
      <c r="K29" s="67">
        <v>10</v>
      </c>
      <c r="L29" s="1">
        <v>350000</v>
      </c>
      <c r="M29" s="67" t="s">
        <v>119</v>
      </c>
      <c r="N29" s="67" t="s">
        <v>119</v>
      </c>
      <c r="O29" s="67" t="s">
        <v>119</v>
      </c>
      <c r="P29" s="67" t="s">
        <v>265</v>
      </c>
      <c r="Q29" s="67">
        <v>19</v>
      </c>
      <c r="R29" s="67">
        <v>29</v>
      </c>
      <c r="S29" s="83" t="s">
        <v>144</v>
      </c>
      <c r="T29" s="67">
        <v>68</v>
      </c>
      <c r="U29" s="67" t="s">
        <v>150</v>
      </c>
      <c r="V29" s="69">
        <v>2022</v>
      </c>
      <c r="W29" s="146" t="s">
        <v>266</v>
      </c>
      <c r="X29" s="19"/>
      <c r="Y29" s="318">
        <v>14</v>
      </c>
      <c r="Z29" s="302">
        <f t="shared" ref="Z29:Z34" si="1">+(2018-A29)-Y29</f>
        <v>-4</v>
      </c>
      <c r="AA29" s="319">
        <v>500000</v>
      </c>
      <c r="AB29" s="365">
        <f>+Table837[[#This Row],[Column5]]-AA29</f>
        <v>-118859</v>
      </c>
      <c r="AC29" s="309" t="s">
        <v>119</v>
      </c>
    </row>
    <row r="30" spans="1:29" x14ac:dyDescent="0.25">
      <c r="A30" s="70">
        <v>2008</v>
      </c>
      <c r="B30" s="12" t="s">
        <v>262</v>
      </c>
      <c r="C30" s="87" t="s">
        <v>263</v>
      </c>
      <c r="D30" s="1" t="s">
        <v>267</v>
      </c>
      <c r="E30" s="67">
        <v>84</v>
      </c>
      <c r="F30" s="94">
        <v>39539</v>
      </c>
      <c r="G30" s="1">
        <v>499536</v>
      </c>
      <c r="H30" s="67" t="s">
        <v>119</v>
      </c>
      <c r="I30" s="67" t="s">
        <v>119</v>
      </c>
      <c r="J30" s="67"/>
      <c r="K30" s="67">
        <v>10</v>
      </c>
      <c r="L30" s="1">
        <v>350000</v>
      </c>
      <c r="M30" s="83" t="s">
        <v>119</v>
      </c>
      <c r="N30" s="83" t="s">
        <v>119</v>
      </c>
      <c r="O30" s="83" t="s">
        <v>119</v>
      </c>
      <c r="P30" s="67" t="s">
        <v>265</v>
      </c>
      <c r="Q30" s="67">
        <v>19</v>
      </c>
      <c r="R30" s="67">
        <v>29</v>
      </c>
      <c r="S30" s="83" t="s">
        <v>144</v>
      </c>
      <c r="T30" s="67">
        <v>50</v>
      </c>
      <c r="U30" s="67" t="s">
        <v>150</v>
      </c>
      <c r="V30" s="70">
        <v>2018</v>
      </c>
      <c r="W30" s="145" t="s">
        <v>266</v>
      </c>
      <c r="X30" s="18"/>
      <c r="Y30" s="318">
        <v>14</v>
      </c>
      <c r="Z30" s="302">
        <f t="shared" si="1"/>
        <v>-4</v>
      </c>
      <c r="AA30" s="319">
        <v>500000</v>
      </c>
      <c r="AB30" s="365">
        <f>+Table837[[#This Row],[Column5]]-AA30</f>
        <v>-464</v>
      </c>
      <c r="AC30" s="309" t="s">
        <v>119</v>
      </c>
    </row>
    <row r="31" spans="1:29" x14ac:dyDescent="0.25">
      <c r="A31" s="69">
        <v>2008</v>
      </c>
      <c r="B31" s="12" t="s">
        <v>262</v>
      </c>
      <c r="C31" s="87" t="s">
        <v>263</v>
      </c>
      <c r="D31" s="1" t="s">
        <v>268</v>
      </c>
      <c r="E31" s="67">
        <v>86</v>
      </c>
      <c r="F31" s="94">
        <v>39539</v>
      </c>
      <c r="G31" s="1">
        <v>499029</v>
      </c>
      <c r="H31" s="67" t="s">
        <v>119</v>
      </c>
      <c r="I31" s="67" t="s">
        <v>119</v>
      </c>
      <c r="J31" s="67"/>
      <c r="K31" s="67">
        <v>10</v>
      </c>
      <c r="L31" s="1">
        <v>350000</v>
      </c>
      <c r="M31" s="67" t="s">
        <v>119</v>
      </c>
      <c r="N31" s="67" t="s">
        <v>119</v>
      </c>
      <c r="O31" s="67" t="s">
        <v>119</v>
      </c>
      <c r="P31" s="67" t="s">
        <v>265</v>
      </c>
      <c r="Q31" s="67">
        <v>19</v>
      </c>
      <c r="R31" s="67">
        <v>29</v>
      </c>
      <c r="S31" s="83" t="s">
        <v>144</v>
      </c>
      <c r="T31" s="67">
        <v>62</v>
      </c>
      <c r="U31" s="67" t="s">
        <v>150</v>
      </c>
      <c r="V31" s="69">
        <v>2018</v>
      </c>
      <c r="W31" s="145" t="s">
        <v>266</v>
      </c>
      <c r="X31" s="19"/>
      <c r="Y31" s="318">
        <v>14</v>
      </c>
      <c r="Z31" s="302">
        <f t="shared" si="1"/>
        <v>-4</v>
      </c>
      <c r="AA31" s="319">
        <v>500000</v>
      </c>
      <c r="AB31" s="365">
        <f>+Table837[[#This Row],[Column5]]-AA31</f>
        <v>-971</v>
      </c>
      <c r="AC31" s="309" t="s">
        <v>119</v>
      </c>
    </row>
    <row r="32" spans="1:29" x14ac:dyDescent="0.25">
      <c r="A32" s="70">
        <v>2008</v>
      </c>
      <c r="B32" s="12" t="s">
        <v>262</v>
      </c>
      <c r="C32" s="87" t="s">
        <v>263</v>
      </c>
      <c r="D32" s="1" t="s">
        <v>269</v>
      </c>
      <c r="E32" s="67">
        <v>88</v>
      </c>
      <c r="F32" s="94">
        <v>39539</v>
      </c>
      <c r="G32" s="1">
        <v>492056</v>
      </c>
      <c r="H32" s="67" t="s">
        <v>119</v>
      </c>
      <c r="I32" s="67" t="s">
        <v>119</v>
      </c>
      <c r="J32" s="67"/>
      <c r="K32" s="67">
        <v>10</v>
      </c>
      <c r="L32" s="1">
        <v>350000</v>
      </c>
      <c r="M32" s="67" t="s">
        <v>119</v>
      </c>
      <c r="N32" s="67" t="s">
        <v>119</v>
      </c>
      <c r="O32" s="67" t="s">
        <v>119</v>
      </c>
      <c r="P32" s="67" t="s">
        <v>265</v>
      </c>
      <c r="Q32" s="67">
        <v>19</v>
      </c>
      <c r="R32" s="67">
        <v>29</v>
      </c>
      <c r="S32" s="83" t="s">
        <v>144</v>
      </c>
      <c r="T32" s="67">
        <v>62</v>
      </c>
      <c r="U32" s="67" t="s">
        <v>150</v>
      </c>
      <c r="V32" s="70">
        <v>2018</v>
      </c>
      <c r="W32" s="145" t="s">
        <v>266</v>
      </c>
      <c r="X32" s="18"/>
      <c r="Y32" s="318">
        <v>14</v>
      </c>
      <c r="Z32" s="302">
        <f t="shared" si="1"/>
        <v>-4</v>
      </c>
      <c r="AA32" s="319">
        <v>500000</v>
      </c>
      <c r="AB32" s="365">
        <f>+Table837[[#This Row],[Column5]]-AA32</f>
        <v>-7944</v>
      </c>
      <c r="AC32" s="309" t="s">
        <v>119</v>
      </c>
    </row>
    <row r="33" spans="1:33" x14ac:dyDescent="0.25">
      <c r="A33" s="69">
        <v>2012</v>
      </c>
      <c r="B33" s="12" t="s">
        <v>262</v>
      </c>
      <c r="C33" s="87" t="s">
        <v>263</v>
      </c>
      <c r="D33" s="1" t="s">
        <v>270</v>
      </c>
      <c r="E33" s="67">
        <v>90</v>
      </c>
      <c r="F33" s="94">
        <v>40909</v>
      </c>
      <c r="G33" s="1">
        <v>220630</v>
      </c>
      <c r="H33" s="67" t="s">
        <v>119</v>
      </c>
      <c r="I33" s="67" t="s">
        <v>119</v>
      </c>
      <c r="J33" s="67"/>
      <c r="K33" s="67">
        <v>10</v>
      </c>
      <c r="L33" s="1">
        <v>350000</v>
      </c>
      <c r="M33" s="67" t="s">
        <v>119</v>
      </c>
      <c r="N33" s="67" t="s">
        <v>119</v>
      </c>
      <c r="O33" s="67" t="s">
        <v>119</v>
      </c>
      <c r="P33" s="67" t="s">
        <v>265</v>
      </c>
      <c r="Q33" s="67">
        <v>19</v>
      </c>
      <c r="R33" s="67">
        <v>29</v>
      </c>
      <c r="S33" s="83" t="s">
        <v>144</v>
      </c>
      <c r="T33" s="67">
        <v>70</v>
      </c>
      <c r="U33" s="67" t="s">
        <v>150</v>
      </c>
      <c r="V33" s="69">
        <v>2022</v>
      </c>
      <c r="W33" s="192">
        <v>400000</v>
      </c>
      <c r="X33" s="19"/>
      <c r="Y33" s="318">
        <v>14</v>
      </c>
      <c r="Z33" s="302">
        <f t="shared" si="1"/>
        <v>-8</v>
      </c>
      <c r="AA33" s="319">
        <v>500000</v>
      </c>
      <c r="AB33" s="365">
        <f>+Table837[[#This Row],[Column5]]-AA33</f>
        <v>-279370</v>
      </c>
      <c r="AC33" s="309" t="s">
        <v>119</v>
      </c>
    </row>
    <row r="34" spans="1:33" x14ac:dyDescent="0.25">
      <c r="A34" s="70">
        <v>2012</v>
      </c>
      <c r="B34" s="12" t="s">
        <v>262</v>
      </c>
      <c r="C34" s="87" t="s">
        <v>263</v>
      </c>
      <c r="D34" s="1" t="s">
        <v>271</v>
      </c>
      <c r="E34" s="67">
        <v>92</v>
      </c>
      <c r="F34" s="94">
        <v>40909</v>
      </c>
      <c r="G34" s="1">
        <v>216869</v>
      </c>
      <c r="H34" s="67" t="s">
        <v>119</v>
      </c>
      <c r="I34" s="67" t="s">
        <v>119</v>
      </c>
      <c r="J34" s="67"/>
      <c r="K34" s="67">
        <v>10</v>
      </c>
      <c r="L34" s="1">
        <v>350000</v>
      </c>
      <c r="M34" s="67" t="s">
        <v>119</v>
      </c>
      <c r="N34" s="67" t="s">
        <v>119</v>
      </c>
      <c r="O34" s="67" t="s">
        <v>119</v>
      </c>
      <c r="P34" s="67" t="s">
        <v>265</v>
      </c>
      <c r="Q34" s="67">
        <v>19</v>
      </c>
      <c r="R34" s="67">
        <v>29</v>
      </c>
      <c r="S34" s="83" t="s">
        <v>144</v>
      </c>
      <c r="T34" s="67" t="s">
        <v>272</v>
      </c>
      <c r="U34" s="67" t="s">
        <v>150</v>
      </c>
      <c r="V34" s="70">
        <v>2022</v>
      </c>
      <c r="W34" s="193">
        <v>400000</v>
      </c>
      <c r="X34" s="18"/>
      <c r="Y34" s="318">
        <v>14</v>
      </c>
      <c r="Z34" s="302">
        <f t="shared" si="1"/>
        <v>-8</v>
      </c>
      <c r="AA34" s="319">
        <v>500000</v>
      </c>
      <c r="AB34" s="365">
        <f>+Table837[[#This Row],[Column5]]-AA34</f>
        <v>-283131</v>
      </c>
      <c r="AC34" s="309" t="s">
        <v>119</v>
      </c>
    </row>
    <row r="35" spans="1:33" ht="13" x14ac:dyDescent="0.3">
      <c r="A35" s="113"/>
      <c r="B35" s="12"/>
      <c r="C35" s="87"/>
      <c r="D35" s="1"/>
      <c r="E35" s="67"/>
      <c r="F35" s="134"/>
      <c r="G35" s="134"/>
      <c r="H35" s="67"/>
      <c r="I35" s="67"/>
      <c r="J35" s="322" t="s">
        <v>357</v>
      </c>
      <c r="K35" s="67"/>
      <c r="L35" s="1"/>
      <c r="M35" s="67"/>
      <c r="N35" s="67"/>
      <c r="O35" s="67"/>
      <c r="P35" s="67"/>
      <c r="Q35" s="67"/>
      <c r="R35" s="67"/>
      <c r="S35" s="67"/>
      <c r="T35" s="67"/>
      <c r="U35" s="67"/>
      <c r="V35" s="113"/>
      <c r="W35" s="141"/>
      <c r="X35" s="322" t="s">
        <v>357</v>
      </c>
      <c r="Y35" s="320"/>
      <c r="Z35" s="320">
        <v>0</v>
      </c>
      <c r="AA35" s="371"/>
      <c r="AB35" s="320">
        <v>0</v>
      </c>
      <c r="AC35" s="299"/>
    </row>
    <row r="36" spans="1:33" x14ac:dyDescent="0.25">
      <c r="A36" s="126" t="s">
        <v>307</v>
      </c>
      <c r="B36" s="121"/>
      <c r="C36" s="170"/>
      <c r="D36" s="122"/>
      <c r="E36" s="123"/>
      <c r="F36" s="122"/>
      <c r="G36" s="122"/>
      <c r="H36" s="123"/>
      <c r="I36" s="123"/>
      <c r="J36" s="123"/>
      <c r="K36" s="123"/>
      <c r="L36" s="122"/>
      <c r="M36" s="123"/>
      <c r="N36" s="123"/>
      <c r="O36" s="123"/>
      <c r="P36" s="123"/>
      <c r="Q36" s="123"/>
      <c r="R36" s="123"/>
      <c r="S36" s="123"/>
      <c r="T36" s="123"/>
      <c r="U36" s="123"/>
      <c r="V36" s="126"/>
      <c r="W36" s="142"/>
      <c r="X36" s="125"/>
      <c r="Y36" s="324"/>
      <c r="Z36" s="338"/>
      <c r="AA36" s="370"/>
      <c r="AB36" s="121"/>
      <c r="AC36" s="121"/>
    </row>
    <row r="37" spans="1:33" x14ac:dyDescent="0.25">
      <c r="A37" s="69">
        <v>1995</v>
      </c>
      <c r="B37" s="12" t="s">
        <v>221</v>
      </c>
      <c r="C37" s="87" t="s">
        <v>334</v>
      </c>
      <c r="D37" s="1" t="s">
        <v>335</v>
      </c>
      <c r="E37" s="67">
        <v>3012</v>
      </c>
      <c r="F37" s="1"/>
      <c r="G37" s="1">
        <v>608027</v>
      </c>
      <c r="H37" s="67" t="s">
        <v>119</v>
      </c>
      <c r="I37" s="67" t="s">
        <v>119</v>
      </c>
      <c r="J37" s="67"/>
      <c r="K37" s="67">
        <v>15</v>
      </c>
      <c r="L37" s="1">
        <v>500000</v>
      </c>
      <c r="M37" s="67" t="s">
        <v>119</v>
      </c>
      <c r="N37" s="67" t="s">
        <v>119</v>
      </c>
      <c r="O37" s="67" t="s">
        <v>119</v>
      </c>
      <c r="P37" s="67" t="s">
        <v>336</v>
      </c>
      <c r="Q37" s="67"/>
      <c r="R37" s="67">
        <v>41</v>
      </c>
      <c r="S37" s="67" t="s">
        <v>144</v>
      </c>
      <c r="T37" s="67">
        <v>52</v>
      </c>
      <c r="U37" s="83" t="s">
        <v>118</v>
      </c>
      <c r="V37" s="69">
        <v>2019</v>
      </c>
      <c r="W37" s="146">
        <v>700000</v>
      </c>
      <c r="X37" s="19">
        <v>600000</v>
      </c>
      <c r="Y37" s="318">
        <v>14</v>
      </c>
      <c r="Z37" s="302">
        <f t="shared" ref="Z37:Z45" si="2">+(2018-A37)-Y37</f>
        <v>9</v>
      </c>
      <c r="AA37" s="319">
        <v>500000</v>
      </c>
      <c r="AB37" s="319">
        <f>+AA37-Table837[[#This Row],[Column5]]</f>
        <v>-108027</v>
      </c>
      <c r="AC37" s="309" t="s">
        <v>119</v>
      </c>
    </row>
    <row r="38" spans="1:33" x14ac:dyDescent="0.25">
      <c r="A38" s="70">
        <v>1995</v>
      </c>
      <c r="B38" s="12" t="s">
        <v>221</v>
      </c>
      <c r="C38" s="87" t="s">
        <v>334</v>
      </c>
      <c r="D38" s="1" t="s">
        <v>337</v>
      </c>
      <c r="E38" s="67">
        <v>3013</v>
      </c>
      <c r="F38" s="1"/>
      <c r="G38" s="1">
        <v>300916</v>
      </c>
      <c r="H38" s="67" t="s">
        <v>150</v>
      </c>
      <c r="I38" s="67" t="s">
        <v>150</v>
      </c>
      <c r="J38" s="67"/>
      <c r="K38" s="67">
        <v>16</v>
      </c>
      <c r="L38" s="1">
        <v>500000</v>
      </c>
      <c r="M38" s="67" t="s">
        <v>150</v>
      </c>
      <c r="N38" s="67" t="s">
        <v>150</v>
      </c>
      <c r="O38" s="67" t="s">
        <v>150</v>
      </c>
      <c r="P38" s="67" t="s">
        <v>336</v>
      </c>
      <c r="Q38" s="67"/>
      <c r="R38" s="67">
        <v>41</v>
      </c>
      <c r="S38" s="67" t="s">
        <v>144</v>
      </c>
      <c r="T38" s="67">
        <v>57</v>
      </c>
      <c r="U38" s="83" t="s">
        <v>118</v>
      </c>
      <c r="V38" s="112">
        <v>2019</v>
      </c>
      <c r="W38" s="145">
        <v>400000</v>
      </c>
      <c r="X38" s="111">
        <v>600000</v>
      </c>
      <c r="Y38" s="318">
        <v>14</v>
      </c>
      <c r="Z38" s="302">
        <f t="shared" si="2"/>
        <v>9</v>
      </c>
      <c r="AA38" s="319">
        <v>500000</v>
      </c>
      <c r="AB38" s="365">
        <f>+Table837[[#This Row],[Column5]]-AA38</f>
        <v>-199084</v>
      </c>
      <c r="AC38" s="309" t="s">
        <v>119</v>
      </c>
    </row>
    <row r="39" spans="1:33" x14ac:dyDescent="0.25">
      <c r="A39" s="69">
        <v>1995</v>
      </c>
      <c r="B39" s="12" t="s">
        <v>221</v>
      </c>
      <c r="C39" s="87" t="s">
        <v>334</v>
      </c>
      <c r="D39" s="1" t="s">
        <v>338</v>
      </c>
      <c r="E39" s="67">
        <v>3000</v>
      </c>
      <c r="F39" s="1"/>
      <c r="G39" s="1">
        <v>848808</v>
      </c>
      <c r="H39" s="67" t="s">
        <v>150</v>
      </c>
      <c r="I39" s="67" t="s">
        <v>150</v>
      </c>
      <c r="J39" s="67"/>
      <c r="K39" s="67">
        <v>17</v>
      </c>
      <c r="L39" s="1">
        <v>500000</v>
      </c>
      <c r="M39" s="67" t="s">
        <v>150</v>
      </c>
      <c r="N39" s="67" t="s">
        <v>150</v>
      </c>
      <c r="O39" s="67" t="s">
        <v>150</v>
      </c>
      <c r="P39" s="67" t="s">
        <v>336</v>
      </c>
      <c r="Q39" s="67"/>
      <c r="R39" s="67">
        <v>41</v>
      </c>
      <c r="S39" s="67" t="s">
        <v>144</v>
      </c>
      <c r="T39" s="67">
        <v>51</v>
      </c>
      <c r="U39" s="83" t="s">
        <v>118</v>
      </c>
      <c r="V39" s="69">
        <v>2019</v>
      </c>
      <c r="W39" s="146">
        <v>950000</v>
      </c>
      <c r="X39" s="19">
        <v>600000</v>
      </c>
      <c r="Y39" s="318">
        <v>14</v>
      </c>
      <c r="Z39" s="302">
        <f t="shared" si="2"/>
        <v>9</v>
      </c>
      <c r="AA39" s="319">
        <v>500000</v>
      </c>
      <c r="AB39" s="365">
        <f>+Table837[[#This Row],[Column5]]-AA39</f>
        <v>348808</v>
      </c>
      <c r="AC39" s="309" t="s">
        <v>119</v>
      </c>
    </row>
    <row r="40" spans="1:33" x14ac:dyDescent="0.25">
      <c r="A40" s="70">
        <v>1995</v>
      </c>
      <c r="B40" s="12" t="s">
        <v>221</v>
      </c>
      <c r="C40" s="87" t="s">
        <v>334</v>
      </c>
      <c r="D40" s="1" t="s">
        <v>339</v>
      </c>
      <c r="E40" s="67">
        <v>3015</v>
      </c>
      <c r="F40" s="1"/>
      <c r="G40" s="1">
        <v>804122</v>
      </c>
      <c r="H40" s="67" t="s">
        <v>119</v>
      </c>
      <c r="I40" s="67" t="s">
        <v>119</v>
      </c>
      <c r="J40" s="67"/>
      <c r="K40" s="67">
        <v>18</v>
      </c>
      <c r="L40" s="1">
        <v>500000</v>
      </c>
      <c r="M40" s="67" t="s">
        <v>119</v>
      </c>
      <c r="N40" s="67" t="s">
        <v>119</v>
      </c>
      <c r="O40" s="67" t="s">
        <v>119</v>
      </c>
      <c r="P40" s="67" t="s">
        <v>336</v>
      </c>
      <c r="Q40" s="67"/>
      <c r="R40" s="67">
        <v>41</v>
      </c>
      <c r="S40" s="67" t="s">
        <v>144</v>
      </c>
      <c r="T40" s="67">
        <v>57</v>
      </c>
      <c r="U40" s="83" t="s">
        <v>118</v>
      </c>
      <c r="V40" s="112">
        <v>2019</v>
      </c>
      <c r="W40" s="145">
        <v>900000</v>
      </c>
      <c r="X40" s="111">
        <v>600000</v>
      </c>
      <c r="Y40" s="318">
        <v>14</v>
      </c>
      <c r="Z40" s="302">
        <f t="shared" si="2"/>
        <v>9</v>
      </c>
      <c r="AA40" s="319">
        <v>500000</v>
      </c>
      <c r="AB40" s="365">
        <f>+Table837[[#This Row],[Column5]]-AA40</f>
        <v>304122</v>
      </c>
      <c r="AC40" s="309" t="s">
        <v>119</v>
      </c>
    </row>
    <row r="41" spans="1:33" x14ac:dyDescent="0.25">
      <c r="A41" s="69">
        <v>1995</v>
      </c>
      <c r="B41" s="12" t="s">
        <v>221</v>
      </c>
      <c r="C41" s="87" t="s">
        <v>334</v>
      </c>
      <c r="D41" s="1" t="s">
        <v>340</v>
      </c>
      <c r="E41" s="67">
        <v>3009</v>
      </c>
      <c r="F41" s="1"/>
      <c r="G41" s="1">
        <v>750120</v>
      </c>
      <c r="H41" s="67" t="s">
        <v>119</v>
      </c>
      <c r="I41" s="67" t="s">
        <v>119</v>
      </c>
      <c r="J41" s="67"/>
      <c r="K41" s="67">
        <v>19</v>
      </c>
      <c r="L41" s="1">
        <v>500000</v>
      </c>
      <c r="M41" s="67" t="s">
        <v>119</v>
      </c>
      <c r="N41" s="67" t="s">
        <v>119</v>
      </c>
      <c r="O41" s="67" t="s">
        <v>119</v>
      </c>
      <c r="P41" s="67" t="s">
        <v>336</v>
      </c>
      <c r="Q41" s="67"/>
      <c r="R41" s="67">
        <v>41</v>
      </c>
      <c r="S41" s="67" t="s">
        <v>144</v>
      </c>
      <c r="T41" s="67">
        <v>50</v>
      </c>
      <c r="U41" s="83" t="s">
        <v>118</v>
      </c>
      <c r="V41" s="69">
        <v>2019</v>
      </c>
      <c r="W41" s="146">
        <v>850000</v>
      </c>
      <c r="X41" s="19">
        <v>600000</v>
      </c>
      <c r="Y41" s="318">
        <v>14</v>
      </c>
      <c r="Z41" s="302">
        <f t="shared" si="2"/>
        <v>9</v>
      </c>
      <c r="AA41" s="319">
        <v>500000</v>
      </c>
      <c r="AB41" s="365">
        <f>+Table837[[#This Row],[Column5]]-AA41</f>
        <v>250120</v>
      </c>
      <c r="AC41" s="309" t="s">
        <v>119</v>
      </c>
    </row>
    <row r="42" spans="1:33" x14ac:dyDescent="0.25">
      <c r="A42" s="70">
        <v>1995</v>
      </c>
      <c r="B42" s="12" t="s">
        <v>221</v>
      </c>
      <c r="C42" s="87" t="s">
        <v>334</v>
      </c>
      <c r="D42" s="1" t="s">
        <v>341</v>
      </c>
      <c r="E42" s="67">
        <v>3001</v>
      </c>
      <c r="F42" s="1"/>
      <c r="G42" s="1">
        <v>579988</v>
      </c>
      <c r="H42" s="67" t="s">
        <v>119</v>
      </c>
      <c r="I42" s="67" t="s">
        <v>119</v>
      </c>
      <c r="J42" s="67"/>
      <c r="K42" s="67">
        <v>20</v>
      </c>
      <c r="L42" s="1">
        <v>500000</v>
      </c>
      <c r="M42" s="67" t="s">
        <v>119</v>
      </c>
      <c r="N42" s="67" t="s">
        <v>119</v>
      </c>
      <c r="O42" s="67" t="s">
        <v>119</v>
      </c>
      <c r="P42" s="67" t="s">
        <v>336</v>
      </c>
      <c r="Q42" s="67"/>
      <c r="R42" s="67">
        <v>41</v>
      </c>
      <c r="S42" s="67" t="s">
        <v>144</v>
      </c>
      <c r="T42" s="67">
        <v>51</v>
      </c>
      <c r="U42" s="83" t="s">
        <v>118</v>
      </c>
      <c r="V42" s="112">
        <v>2019</v>
      </c>
      <c r="W42" s="145">
        <v>675000</v>
      </c>
      <c r="X42" s="111">
        <v>600000</v>
      </c>
      <c r="Y42" s="318">
        <v>14</v>
      </c>
      <c r="Z42" s="302">
        <f t="shared" si="2"/>
        <v>9</v>
      </c>
      <c r="AA42" s="319">
        <v>500000</v>
      </c>
      <c r="AB42" s="365">
        <f>+Table837[[#This Row],[Column5]]-AA42</f>
        <v>79988</v>
      </c>
      <c r="AC42" s="309" t="s">
        <v>119</v>
      </c>
    </row>
    <row r="43" spans="1:33" x14ac:dyDescent="0.25">
      <c r="A43" s="69">
        <v>1995</v>
      </c>
      <c r="B43" s="12" t="s">
        <v>221</v>
      </c>
      <c r="C43" s="87" t="s">
        <v>334</v>
      </c>
      <c r="D43" s="1" t="s">
        <v>342</v>
      </c>
      <c r="E43" s="67">
        <v>3011</v>
      </c>
      <c r="F43" s="1"/>
      <c r="G43" s="1">
        <v>148623</v>
      </c>
      <c r="H43" s="67" t="s">
        <v>119</v>
      </c>
      <c r="I43" s="67" t="s">
        <v>119</v>
      </c>
      <c r="J43" s="67"/>
      <c r="K43" s="67">
        <v>21</v>
      </c>
      <c r="L43" s="1">
        <v>500000</v>
      </c>
      <c r="M43" s="67" t="s">
        <v>119</v>
      </c>
      <c r="N43" s="67" t="s">
        <v>119</v>
      </c>
      <c r="O43" s="67" t="s">
        <v>119</v>
      </c>
      <c r="P43" s="67" t="s">
        <v>336</v>
      </c>
      <c r="Q43" s="67"/>
      <c r="R43" s="67">
        <v>41</v>
      </c>
      <c r="S43" s="67" t="s">
        <v>144</v>
      </c>
      <c r="T43" s="67">
        <v>43</v>
      </c>
      <c r="U43" s="83" t="s">
        <v>118</v>
      </c>
      <c r="V43" s="69">
        <v>2019</v>
      </c>
      <c r="W43" s="146">
        <v>250000</v>
      </c>
      <c r="X43" s="19">
        <v>600000</v>
      </c>
      <c r="Y43" s="318">
        <v>14</v>
      </c>
      <c r="Z43" s="302">
        <f t="shared" si="2"/>
        <v>9</v>
      </c>
      <c r="AA43" s="319">
        <v>500000</v>
      </c>
      <c r="AB43" s="365">
        <f>+Table837[[#This Row],[Column5]]-AA43</f>
        <v>-351377</v>
      </c>
      <c r="AC43" s="309" t="s">
        <v>119</v>
      </c>
    </row>
    <row r="44" spans="1:33" x14ac:dyDescent="0.25">
      <c r="A44" s="70">
        <v>1995</v>
      </c>
      <c r="B44" s="12" t="s">
        <v>221</v>
      </c>
      <c r="C44" s="87" t="s">
        <v>334</v>
      </c>
      <c r="D44" s="1" t="s">
        <v>343</v>
      </c>
      <c r="E44" s="67">
        <v>3010</v>
      </c>
      <c r="F44" s="1"/>
      <c r="G44" s="1">
        <v>899393</v>
      </c>
      <c r="H44" s="67" t="s">
        <v>119</v>
      </c>
      <c r="I44" s="67" t="s">
        <v>119</v>
      </c>
      <c r="J44" s="67"/>
      <c r="K44" s="67">
        <v>22</v>
      </c>
      <c r="L44" s="1">
        <v>500000</v>
      </c>
      <c r="M44" s="67" t="s">
        <v>119</v>
      </c>
      <c r="N44" s="67" t="s">
        <v>119</v>
      </c>
      <c r="O44" s="67" t="s">
        <v>119</v>
      </c>
      <c r="P44" s="67" t="s">
        <v>336</v>
      </c>
      <c r="Q44" s="67"/>
      <c r="R44" s="67">
        <v>41</v>
      </c>
      <c r="S44" s="67" t="s">
        <v>144</v>
      </c>
      <c r="T44" s="67">
        <v>52</v>
      </c>
      <c r="U44" s="83" t="s">
        <v>118</v>
      </c>
      <c r="V44" s="112">
        <v>2019</v>
      </c>
      <c r="W44" s="145">
        <v>1000000</v>
      </c>
      <c r="X44" s="111">
        <v>600000</v>
      </c>
      <c r="Y44" s="318">
        <v>14</v>
      </c>
      <c r="Z44" s="302">
        <f t="shared" si="2"/>
        <v>9</v>
      </c>
      <c r="AA44" s="319">
        <v>500000</v>
      </c>
      <c r="AB44" s="365">
        <f>+Table837[[#This Row],[Column5]]-AA44</f>
        <v>399393</v>
      </c>
      <c r="AC44" s="309" t="s">
        <v>119</v>
      </c>
    </row>
    <row r="45" spans="1:33" x14ac:dyDescent="0.25">
      <c r="A45" s="69">
        <v>1995</v>
      </c>
      <c r="B45" s="12" t="s">
        <v>221</v>
      </c>
      <c r="C45" s="87" t="s">
        <v>334</v>
      </c>
      <c r="D45" s="1" t="s">
        <v>344</v>
      </c>
      <c r="E45" s="67">
        <v>3014</v>
      </c>
      <c r="F45" s="1"/>
      <c r="G45" s="1">
        <v>683042</v>
      </c>
      <c r="H45" s="67" t="s">
        <v>119</v>
      </c>
      <c r="I45" s="67" t="s">
        <v>119</v>
      </c>
      <c r="J45" s="67"/>
      <c r="K45" s="67">
        <v>23</v>
      </c>
      <c r="L45" s="1">
        <v>500000</v>
      </c>
      <c r="M45" s="67" t="s">
        <v>119</v>
      </c>
      <c r="N45" s="67" t="s">
        <v>119</v>
      </c>
      <c r="O45" s="67" t="s">
        <v>119</v>
      </c>
      <c r="P45" s="67" t="s">
        <v>336</v>
      </c>
      <c r="Q45" s="67"/>
      <c r="R45" s="67">
        <v>41</v>
      </c>
      <c r="S45" s="67" t="s">
        <v>144</v>
      </c>
      <c r="T45" s="67">
        <v>55</v>
      </c>
      <c r="U45" s="83" t="s">
        <v>118</v>
      </c>
      <c r="V45" s="69">
        <v>2019</v>
      </c>
      <c r="W45" s="146">
        <v>900000</v>
      </c>
      <c r="X45" s="19">
        <v>600000</v>
      </c>
      <c r="Y45" s="318">
        <v>14</v>
      </c>
      <c r="Z45" s="302">
        <f t="shared" si="2"/>
        <v>9</v>
      </c>
      <c r="AA45" s="319">
        <v>500000</v>
      </c>
      <c r="AB45" s="365">
        <f>+Table837[[#This Row],[Column5]]-AA45</f>
        <v>183042</v>
      </c>
      <c r="AC45" s="309" t="s">
        <v>119</v>
      </c>
      <c r="AD45">
        <v>34</v>
      </c>
      <c r="AE45" t="s">
        <v>381</v>
      </c>
    </row>
    <row r="46" spans="1:33" ht="13" x14ac:dyDescent="0.3">
      <c r="A46" s="70"/>
      <c r="B46" s="12"/>
      <c r="C46" s="87"/>
      <c r="D46" s="1"/>
      <c r="E46" s="67"/>
      <c r="F46" s="1"/>
      <c r="G46" s="1"/>
      <c r="H46" s="1"/>
      <c r="I46" s="1"/>
      <c r="J46" s="67"/>
      <c r="K46" s="67"/>
      <c r="L46" s="1"/>
      <c r="M46" s="67"/>
      <c r="N46" s="67"/>
      <c r="O46" s="67"/>
      <c r="P46" s="67"/>
      <c r="Q46" s="67"/>
      <c r="R46" s="67"/>
      <c r="S46" s="67"/>
      <c r="T46" s="67"/>
      <c r="U46" s="67"/>
      <c r="V46" s="70"/>
      <c r="W46" s="145"/>
      <c r="X46" s="317" t="s">
        <v>357</v>
      </c>
      <c r="Y46" s="320"/>
      <c r="Z46" s="320">
        <v>9</v>
      </c>
      <c r="AA46" s="371"/>
      <c r="AB46" s="320">
        <v>7</v>
      </c>
      <c r="AC46" s="299"/>
      <c r="AD46">
        <v>10</v>
      </c>
      <c r="AE46" t="s">
        <v>359</v>
      </c>
      <c r="AG46" s="396">
        <v>0.28999999999999998</v>
      </c>
    </row>
    <row r="47" spans="1:33" x14ac:dyDescent="0.25">
      <c r="A47" s="405"/>
      <c r="B47" s="12"/>
      <c r="C47" s="87"/>
      <c r="D47" s="1"/>
      <c r="E47" s="67"/>
      <c r="F47" s="1"/>
      <c r="G47" s="1"/>
      <c r="H47" s="1"/>
      <c r="I47" s="1"/>
      <c r="J47" s="67"/>
      <c r="K47" s="67"/>
      <c r="L47" s="1"/>
      <c r="M47" s="67"/>
      <c r="N47" s="67"/>
      <c r="O47" s="67"/>
      <c r="P47" s="67"/>
      <c r="Q47" s="67"/>
      <c r="R47" s="67"/>
      <c r="S47" s="67"/>
      <c r="T47" s="67"/>
      <c r="U47" s="67"/>
      <c r="V47" s="69"/>
      <c r="W47" s="69"/>
      <c r="Y47" s="318"/>
      <c r="Z47" s="318"/>
      <c r="AA47" s="319"/>
      <c r="AB47" s="318"/>
      <c r="AC47" s="299"/>
      <c r="AD47">
        <v>12</v>
      </c>
      <c r="AE47" t="s">
        <v>358</v>
      </c>
      <c r="AG47" s="396">
        <v>0.35</v>
      </c>
    </row>
    <row r="48" spans="1:33" x14ac:dyDescent="0.25">
      <c r="A48" s="70"/>
      <c r="B48" s="12"/>
      <c r="C48" s="87"/>
      <c r="D48" s="1"/>
      <c r="E48" s="67"/>
      <c r="F48" s="1"/>
      <c r="G48" s="1"/>
      <c r="H48" s="1"/>
      <c r="I48" s="1"/>
      <c r="J48" s="67"/>
      <c r="K48" s="67"/>
      <c r="L48" s="1"/>
      <c r="M48" s="67"/>
      <c r="N48" s="67"/>
      <c r="O48" s="67"/>
      <c r="P48" s="67"/>
      <c r="Q48" s="67"/>
      <c r="R48" s="67"/>
      <c r="S48" s="67"/>
      <c r="T48" s="67"/>
      <c r="U48" s="67"/>
      <c r="V48" s="70"/>
      <c r="W48" s="145"/>
      <c r="X48" s="18"/>
      <c r="Y48" s="318"/>
      <c r="Z48" s="318"/>
      <c r="AA48" s="319"/>
      <c r="AB48" s="318"/>
      <c r="AC48" s="299"/>
      <c r="AD48">
        <v>3</v>
      </c>
      <c r="AE48" t="s">
        <v>383</v>
      </c>
      <c r="AG48" s="396">
        <v>0.09</v>
      </c>
    </row>
    <row r="49" spans="1:33" x14ac:dyDescent="0.25">
      <c r="A49" s="405"/>
      <c r="B49" s="12"/>
      <c r="C49" s="87"/>
      <c r="D49" s="1"/>
      <c r="E49" s="67"/>
      <c r="F49" s="1"/>
      <c r="G49" s="1"/>
      <c r="H49" s="1"/>
      <c r="I49" s="1"/>
      <c r="J49" s="67"/>
      <c r="K49" s="67"/>
      <c r="L49" s="1"/>
      <c r="M49" s="67"/>
      <c r="N49" s="67"/>
      <c r="O49" s="67"/>
      <c r="P49" s="67"/>
      <c r="Q49" s="67"/>
      <c r="R49" s="67"/>
      <c r="S49" s="67"/>
      <c r="T49" s="67"/>
      <c r="U49" s="67"/>
      <c r="V49" s="67"/>
      <c r="W49" s="374"/>
      <c r="Y49" s="318"/>
      <c r="Z49" s="318"/>
      <c r="AA49" s="319"/>
      <c r="AB49" s="318"/>
      <c r="AC49" s="299"/>
    </row>
    <row r="50" spans="1:33" x14ac:dyDescent="0.25">
      <c r="A50" s="70"/>
      <c r="B50" s="12"/>
      <c r="C50" s="190"/>
      <c r="D50" s="14"/>
      <c r="E50" s="95"/>
      <c r="F50" s="14"/>
      <c r="G50" s="14"/>
      <c r="H50" s="14"/>
      <c r="I50" s="14"/>
      <c r="J50" s="95"/>
      <c r="K50" s="67"/>
      <c r="L50" s="14"/>
      <c r="M50" s="95"/>
      <c r="N50" s="95"/>
      <c r="O50" s="95"/>
      <c r="P50" s="95"/>
      <c r="Q50" s="95"/>
      <c r="R50" s="95"/>
      <c r="S50" s="95"/>
      <c r="T50" s="95"/>
      <c r="U50" s="95"/>
      <c r="V50" s="70"/>
      <c r="W50" s="145"/>
      <c r="X50" s="18"/>
      <c r="Y50" s="318"/>
      <c r="Z50" s="318"/>
      <c r="AA50" s="319"/>
      <c r="AB50" s="318"/>
      <c r="AD50" t="s">
        <v>27</v>
      </c>
    </row>
    <row r="51" spans="1:33" x14ac:dyDescent="0.25">
      <c r="AD51" s="40" t="s">
        <v>168</v>
      </c>
      <c r="AE51" t="s">
        <v>384</v>
      </c>
      <c r="AF51" s="397">
        <v>4</v>
      </c>
      <c r="AG51" s="396">
        <f>+AF51/AF56</f>
        <v>0.11764705882352941</v>
      </c>
    </row>
    <row r="52" spans="1:33" x14ac:dyDescent="0.25">
      <c r="AD52" s="40" t="s">
        <v>166</v>
      </c>
      <c r="AE52" t="s">
        <v>385</v>
      </c>
      <c r="AF52">
        <v>12</v>
      </c>
      <c r="AG52" s="396">
        <f>+AF52/AF56</f>
        <v>0.35294117647058826</v>
      </c>
    </row>
    <row r="53" spans="1:33" x14ac:dyDescent="0.25">
      <c r="AD53" s="40" t="s">
        <v>390</v>
      </c>
      <c r="AE53" t="s">
        <v>386</v>
      </c>
      <c r="AF53">
        <v>18</v>
      </c>
      <c r="AG53" s="396">
        <f>+AF53/AF56</f>
        <v>0.52941176470588236</v>
      </c>
    </row>
    <row r="54" spans="1:33" x14ac:dyDescent="0.25">
      <c r="AD54" s="40" t="s">
        <v>391</v>
      </c>
      <c r="AE54" t="s">
        <v>387</v>
      </c>
      <c r="AF54">
        <v>0</v>
      </c>
      <c r="AG54" s="396">
        <f>+AF54/AF56</f>
        <v>0</v>
      </c>
    </row>
    <row r="55" spans="1:33" x14ac:dyDescent="0.25">
      <c r="AD55" s="40" t="s">
        <v>392</v>
      </c>
      <c r="AE55" t="s">
        <v>388</v>
      </c>
      <c r="AF55">
        <v>0</v>
      </c>
      <c r="AG55" s="396">
        <f>+AF55/AF56</f>
        <v>0</v>
      </c>
    </row>
    <row r="56" spans="1:33" x14ac:dyDescent="0.25">
      <c r="AD56" s="40" t="s">
        <v>389</v>
      </c>
      <c r="AF56" s="397">
        <f>SUM(AF51:AF55)</f>
        <v>34</v>
      </c>
      <c r="AG56" s="396">
        <f>SUM(AG51:AG55)</f>
        <v>1</v>
      </c>
    </row>
  </sheetData>
  <sheetProtection algorithmName="SHA-512" hashValue="PLfAGOEr3IFmlb10RR+AFgXKQfO5J/dI/MFn9E42ZBZV79orsT9vzmCiEDDa4THXjimdejB9210216sxxgTWlg==" saltValue="HzTD/MejIAJtnwcYuGt8eQ==" spinCount="100000" sheet="1" objects="1" scenarios="1" selectLockedCells="1" selectUnlockedCells="1"/>
  <mergeCells count="3">
    <mergeCell ref="B1:U1"/>
    <mergeCell ref="B2:U2"/>
    <mergeCell ref="B3:U3"/>
  </mergeCells>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Instructions</vt:lpstr>
      <vt:lpstr>Road Conditions</vt:lpstr>
      <vt:lpstr>Synopsis, Condition</vt:lpstr>
      <vt:lpstr>Synopsis, SGR</vt:lpstr>
      <vt:lpstr>Asset Condition Detail</vt:lpstr>
      <vt:lpstr> Vans</vt:lpstr>
      <vt:lpstr>Cutaway</vt:lpstr>
      <vt:lpstr>Heavy Duty Cutaway</vt:lpstr>
      <vt:lpstr>Buses</vt:lpstr>
      <vt:lpstr>Heavy Duty Buses</vt:lpstr>
      <vt:lpstr>Ferries</vt:lpstr>
      <vt:lpstr>Non-Revenue Vehicles</vt:lpstr>
      <vt:lpstr>Equipment</vt:lpstr>
      <vt:lpstr>ITS</vt:lpstr>
      <vt:lpstr>Facility(ies)</vt:lpstr>
      <vt:lpstr>Facilities</vt:lpstr>
      <vt:lpstr>'Non-Revenue Vehicles'!Print_Area</vt:lpstr>
    </vt:vector>
  </TitlesOfParts>
  <Company>CGF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Gerri Konze</dc:creator>
  <cp:lastModifiedBy>Howard, Debbi A (DOT)</cp:lastModifiedBy>
  <cp:lastPrinted>2018-09-26T21:27:38Z</cp:lastPrinted>
  <dcterms:created xsi:type="dcterms:W3CDTF">2009-07-08T13:26:21Z</dcterms:created>
  <dcterms:modified xsi:type="dcterms:W3CDTF">2019-01-04T20:28:43Z</dcterms:modified>
</cp:coreProperties>
</file>